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4160" windowHeight="6405"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<sst xmlns="http://schemas.openxmlformats.org/spreadsheetml/2006/main" count="252" uniqueCount="239">
  <si>
    <t>FUNDS BUDGETED FOR OPERATIONS</t>
  </si>
  <si>
    <t>Total Unrestricted Income</t>
  </si>
  <si>
    <t>TOTAL FUNDS BUDGETED</t>
  </si>
  <si>
    <t>EXPENSES</t>
  </si>
  <si>
    <t>50000 · SHARED LIFE IN LARGER CHURCH</t>
  </si>
  <si>
    <t>50110 · DFMS Asking</t>
  </si>
  <si>
    <t>50120 · Province VII Synod Assessment</t>
  </si>
  <si>
    <t>50225 · Council of Churches</t>
  </si>
  <si>
    <t>50231 · Sewanee School of Theology</t>
  </si>
  <si>
    <t>50232 · The Seminary of the Southwest</t>
  </si>
  <si>
    <t>50260 · Outreach Impact Program</t>
  </si>
  <si>
    <t>50530 · Univ. of South Trustees</t>
  </si>
  <si>
    <t>51200 · Support to Congregations</t>
  </si>
  <si>
    <t>51310 · Tarleton State</t>
  </si>
  <si>
    <t>51320 · TCU Ft Worth</t>
  </si>
  <si>
    <t>51330 · UT Arlington</t>
  </si>
  <si>
    <t>51350 · MSU-WF</t>
  </si>
  <si>
    <t>Total 51300 · Campus Outreach</t>
  </si>
  <si>
    <t>51400 · Commission on Ministry</t>
  </si>
  <si>
    <t>51500 · Ministry Development</t>
  </si>
  <si>
    <t>51700 · Christian Formation</t>
  </si>
  <si>
    <t>Total 51700 · Christian Formation</t>
  </si>
  <si>
    <t>51800 · Other Ministries and Committees</t>
  </si>
  <si>
    <t>51850 · Diocesan Altar Guild</t>
  </si>
  <si>
    <t>51860 · Diocesan Youth Ministry</t>
  </si>
  <si>
    <t>Total 51800 · Other Ministries and Cmtes</t>
  </si>
  <si>
    <t>52100 · THE EPISCOPATE</t>
  </si>
  <si>
    <t>Total 52100 · THE EPISCOPATE</t>
  </si>
  <si>
    <t>53325 · Office Supplies</t>
  </si>
  <si>
    <t>53330 · Postage</t>
  </si>
  <si>
    <t>53335 · Printing/Copy Machine</t>
  </si>
  <si>
    <t>53355 - Office Equipment</t>
  </si>
  <si>
    <t>53370 · Accounting Services</t>
  </si>
  <si>
    <t>53371 · Accounting Support</t>
  </si>
  <si>
    <t>53372 · Audit</t>
  </si>
  <si>
    <t>Total 53370 · Accounting Services</t>
  </si>
  <si>
    <t>53380 · Insurance Expense</t>
  </si>
  <si>
    <t>53381 · Insurance and Surety Bond</t>
  </si>
  <si>
    <t>53382 · Worker's Comp</t>
  </si>
  <si>
    <t>53383 · Ins for Displaced Congregations</t>
  </si>
  <si>
    <t>Total 53380 · Insurance Expense</t>
  </si>
  <si>
    <t>53389 · Background Checks</t>
  </si>
  <si>
    <t>53390 · Diocesan Support</t>
  </si>
  <si>
    <t>53392 · Staff Mileage</t>
  </si>
  <si>
    <t>53880 · Historiographer</t>
  </si>
  <si>
    <t>53950 · Executive Council</t>
  </si>
  <si>
    <t>53960 · Standing Committee</t>
  </si>
  <si>
    <t>Total 53390 · Diocesan Support</t>
  </si>
  <si>
    <t>55001 · Personnel</t>
  </si>
  <si>
    <t>55200 · Ministry Developer/AO</t>
  </si>
  <si>
    <t>55210 · MD-AO Compensation</t>
  </si>
  <si>
    <t>55220 · ER SS &amp; Medicare</t>
  </si>
  <si>
    <t>55230 · Pension</t>
  </si>
  <si>
    <t>55240 · Health Insurance</t>
  </si>
  <si>
    <t>Total 55200 · Ministry Developer/AO</t>
  </si>
  <si>
    <t>55300 · Operations Manager</t>
  </si>
  <si>
    <t>55310 · OM Compensation</t>
  </si>
  <si>
    <t>55320 · ER SS &amp; Medicare</t>
  </si>
  <si>
    <t>55330 · Pension</t>
  </si>
  <si>
    <t>Total 55300 · Operations Manager</t>
  </si>
  <si>
    <t>55400 · Treasurer's Assistant</t>
  </si>
  <si>
    <t>55410 · TA Compensation</t>
  </si>
  <si>
    <t>55420 · ER SS &amp; Medicare</t>
  </si>
  <si>
    <t>55430 · Pension</t>
  </si>
  <si>
    <t>Total 55400 · Treasurer's Assistant</t>
  </si>
  <si>
    <t>Total 55001 · Personnel</t>
  </si>
  <si>
    <t>80000 · Contingency Reserve</t>
  </si>
  <si>
    <t>51710 - Education for Ministry</t>
  </si>
  <si>
    <t>51840 - Episcopal Church Women</t>
  </si>
  <si>
    <t>51845 - Daughters of the King</t>
  </si>
  <si>
    <t>53321 - Utilities (gas &amp; electric)</t>
  </si>
  <si>
    <t>53800 · Office of the Chancellor</t>
  </si>
  <si>
    <t>53886 - Ecumenical Officer</t>
  </si>
  <si>
    <t>55340 · Health Insurance</t>
  </si>
  <si>
    <t>51000 · DIOCESE MISSION &amp; MINISTRY</t>
  </si>
  <si>
    <t>51100 · Diocesan Giving within Diocese</t>
  </si>
  <si>
    <t>53400 · Office of Communications</t>
  </si>
  <si>
    <t>51705 - Cursillo</t>
  </si>
  <si>
    <t>50200 · Charitable Giving Beyond the Diocese</t>
  </si>
  <si>
    <t>51114 · Matching Grant Outreach Program</t>
  </si>
  <si>
    <t>51730 · Training for Christian Formation</t>
  </si>
  <si>
    <t>51835 · Diocesan InReach Program</t>
  </si>
  <si>
    <t>Total 53400 · Office of Communications</t>
  </si>
  <si>
    <t>50545 · ECW Triennial</t>
  </si>
  <si>
    <t>Total  · Charitable Giving Beyond the Diocese</t>
  </si>
  <si>
    <t>Total · Diocesan Giving within Diocese</t>
  </si>
  <si>
    <t>Total · SHARED LIFE IN LARGER CHURCH</t>
  </si>
  <si>
    <t>52630 · Lambeth 2018 Bishop Reserve</t>
  </si>
  <si>
    <t>52620 · General Convention Bishop Expenses</t>
  </si>
  <si>
    <t>50540 · General Convention Deputy Expenses</t>
  </si>
  <si>
    <t>53346 · Internet Services</t>
  </si>
  <si>
    <t>53350 · Books, Subscriptions, Licenses</t>
  </si>
  <si>
    <t>53345 · Telecommunications</t>
  </si>
  <si>
    <t>53440 · Advertising</t>
  </si>
  <si>
    <t>53885 · Transition/ Deployment Officer</t>
  </si>
  <si>
    <t>Total 53299 · Administrative Services</t>
  </si>
  <si>
    <t>53000 · ADMINISTRATIVE AND DIOCESAN SUPPORT</t>
  </si>
  <si>
    <t>53299 · Administrative Services</t>
  </si>
  <si>
    <t>53300 · Diocesan Office Expenses</t>
  </si>
  <si>
    <t>53420 · Diocesan Photographer</t>
  </si>
  <si>
    <t>Total 51000 · DIOCESE MISSION &amp; MINISTRY</t>
  </si>
  <si>
    <t>Total 53300 · Diocesan Office Expenses</t>
  </si>
  <si>
    <t>Total 53000 · ADMINISTRATIVE AND DIOCESAN SUPPORT</t>
  </si>
  <si>
    <t>51201 - CTK/ECPC Support</t>
  </si>
  <si>
    <t>51202 - St. Andrew Support</t>
  </si>
  <si>
    <t>51299 - General Support Activities</t>
  </si>
  <si>
    <t>Total 51200 - Support to Congregations</t>
  </si>
  <si>
    <t>41200 - Unrestricted Donations/Gifts</t>
  </si>
  <si>
    <t>41250 - Fees &amp; Reimbursements</t>
  </si>
  <si>
    <t>53900 · Diocesan Convention</t>
  </si>
  <si>
    <t>52850 - Diocesan Bishop Search &amp; Transition</t>
  </si>
  <si>
    <t>51920 · Diocesan Functions/Hospitality</t>
  </si>
  <si>
    <t>41100 · Assessments (current congregations)</t>
  </si>
  <si>
    <t>53324 - Office Maintenance</t>
  </si>
  <si>
    <t>51825 - Disaster Relief Ministry</t>
  </si>
  <si>
    <t>50210 - ERD, Millennium Development Goals</t>
  </si>
  <si>
    <t>51820 · Latino Ministry</t>
  </si>
  <si>
    <t>53475 · Communicators Continuing Education</t>
  </si>
  <si>
    <t>53455 · Website Services for Congregations</t>
  </si>
  <si>
    <t>51720 · Speaker Series</t>
  </si>
  <si>
    <t>Unrestricted Net Assets Budgeted for Operations</t>
  </si>
  <si>
    <t>Designated Reserves Budgeted for Operations</t>
  </si>
  <si>
    <t xml:space="preserve">Total </t>
  </si>
  <si>
    <t>52110 · Bishop Compensation</t>
  </si>
  <si>
    <t>52160 · Bishop Housing in Ft Worth</t>
  </si>
  <si>
    <t>52510 · Bishop Mileage</t>
  </si>
  <si>
    <t>51111 · Epis Progs at Brite Divinity School</t>
  </si>
  <si>
    <t>50552 · Province VII Synod Deputation</t>
  </si>
  <si>
    <t>50555 · Province VII Synod ECW Expense</t>
  </si>
  <si>
    <t>50520 · Diocesan ERD Coordinator</t>
  </si>
  <si>
    <t>50250 · University of South, General Fund</t>
  </si>
  <si>
    <t>51300 · Campus Ministry (CM)</t>
  </si>
  <si>
    <t>52111 - Bishop Ohl Deferred Compensation (OR)</t>
  </si>
  <si>
    <t>53405 · Director of Communications</t>
  </si>
  <si>
    <t>Triennial Budget</t>
  </si>
  <si>
    <t>53415 · Social Media Coordinator</t>
  </si>
  <si>
    <t>53410 · Director of Digital Development</t>
  </si>
  <si>
    <t>2014
Proposed</t>
  </si>
  <si>
    <t>2015
Proposed</t>
  </si>
  <si>
    <t>2016
Proposed</t>
  </si>
  <si>
    <t>Comments</t>
  </si>
  <si>
    <t>0.7% of assessments per GC recommendation</t>
  </si>
  <si>
    <t>See comment for 50200</t>
  </si>
  <si>
    <t>employer payroll tax =7.65% of compensation</t>
  </si>
  <si>
    <t>pension = 9.0% of compensation</t>
  </si>
  <si>
    <t>budget needed for actual expenses of Executive Council</t>
  </si>
  <si>
    <t>budget is net of reimbursements</t>
  </si>
  <si>
    <t>51175 - New Starts/ Restarts</t>
  </si>
  <si>
    <t>55100 · Canon to the Ordinary</t>
  </si>
  <si>
    <t>Total 55100 · Canon to the Ordinary</t>
  </si>
  <si>
    <t>55130 · Pension</t>
  </si>
  <si>
    <t>55140 · Health Insurance</t>
  </si>
  <si>
    <t>pension = 18% of stipend, housing &amp; SECA</t>
  </si>
  <si>
    <t>reduce unrestricted donations to $0.00, net expenses shown</t>
  </si>
  <si>
    <t>2014 &amp; 2015 &amp; 2016 =1.5%</t>
  </si>
  <si>
    <t>Per 2012 Annual Convention resolution total of 50200 &amp; 51100 will equal 10% of assessment in 2018 and be increased annually until 10% is reached. 2014 = 6.75% &amp; 2015 = 7%. &amp; 2016 = 8%</t>
  </si>
  <si>
    <t>0.5% of assessments; (sum of 50231, 50322 &amp; 51111 per GC)</t>
  </si>
  <si>
    <t>0.3% of assessment; diocese is part-owner</t>
  </si>
  <si>
    <t>2014 = 2.75%; 2015 = 3.0%; 2016 = 4%</t>
  </si>
  <si>
    <t>mileage increase</t>
  </si>
  <si>
    <t>includes travel, booth fees &amp; setup</t>
  </si>
  <si>
    <t>includes travel for 3 trustees to annual meeting</t>
  </si>
  <si>
    <t>full expense in 2015 for 2 delegates; 9 days double occupancy</t>
  </si>
  <si>
    <t>full expense in 2015 for 4 Deputies/ alternates; no reserve buildup</t>
  </si>
  <si>
    <t>full expense in 2015 for 2 delegates, no reserve buildup</t>
  </si>
  <si>
    <t>What is the status of Latino Ministry; plan needed?</t>
  </si>
  <si>
    <t>reduce fees &amp; reimbursements to $0.00, net expenses shown</t>
  </si>
  <si>
    <t>2014 based on 19% of 2012 operating expenses;, 2015 &amp; 2016 will be higher than 2014 due to CTO expenses in 2013 &amp; 2014</t>
  </si>
  <si>
    <t>53393 · Staff Continuing Ed &amp; Professional expenses</t>
  </si>
  <si>
    <t>combined with CTO responsibilities</t>
  </si>
  <si>
    <t>52800 · Bishop Diocesan Search (BS) Reserve</t>
  </si>
  <si>
    <t>full expense in 2015; reserve buildup in 2013, 2014 &amp; 2016</t>
  </si>
  <si>
    <t>full expense in 2015 for 10 deputies/ alternates; 10 days double occupancy for 10 deputies/alternates plus registration fee for additional 6 alternates; reserve buildup in 2013, 2014 &amp; 2016. Is this still appropriate?</t>
  </si>
  <si>
    <t>55141 - Reimbursements</t>
  </si>
  <si>
    <t>55110 · CTO Compensation</t>
  </si>
  <si>
    <t>Temporary Restricted Funds Budgeted for Operations</t>
  </si>
  <si>
    <t>mileage, Professional Expenses &amp; CE</t>
  </si>
  <si>
    <t>budget is net of donations; includes travel &amp; honorariums; plan needed</t>
  </si>
  <si>
    <t>budget is net of fees and reimbursements; temporary restricted funds will be used as needed</t>
  </si>
  <si>
    <t>restricted funds will be used as necessary</t>
  </si>
  <si>
    <t>mileage, training materials</t>
  </si>
  <si>
    <t xml:space="preserve">registration fees &amp; travel for CODE (2=$2400); EBAC (2=$2000); TMO ($700); B-E-S-T ($750); CPG-HAC ($400); </t>
  </si>
  <si>
    <t xml:space="preserve">Requested by Bishop &amp; Ministry Developer: membership fees, registration fees &amp; travel for Colorado CDI (2 people-4 wkends = $4000); ECBF (2 = $2400): CEEP (mbship = $750 + 2 = $4000);, TENS (mbship = $1000}; LC ($500); &amp; CC (40 = $5400); training materials ($500); and New Ministry Opportunities ($2000) </t>
  </si>
  <si>
    <t>51501 - Recasting Church Assets Program</t>
  </si>
  <si>
    <t>Total for Diocese &amp; congregations = $11,500; diocese contribution = $6,500. congregation contribution will a pass through.</t>
  </si>
  <si>
    <t>52130 - Bp Pension</t>
  </si>
  <si>
    <t>52140 - Bp Health Insurance</t>
  </si>
  <si>
    <t>52145 - Bp Life Insurance</t>
  </si>
  <si>
    <t>52150 - Bp Automobile and Mileage</t>
  </si>
  <si>
    <t>52165 - Professional Fees &amp; CE</t>
  </si>
  <si>
    <t>18% of Bishop Compensation</t>
  </si>
  <si>
    <t>single rate, family rate = $26,868</t>
  </si>
  <si>
    <t xml:space="preserve">budget is net of fees and reimbursements for convention year plus deposit for venue for sebsequent year; </t>
  </si>
  <si>
    <t>53384 · Life Insurance for Retired Clergy</t>
  </si>
  <si>
    <t>52520 · Bishop Registrations and Travel</t>
  </si>
  <si>
    <t>35003 · Congregations Support Reserve (CS)</t>
  </si>
  <si>
    <t>35005 · Bishop Diocesan Search Reserve (BS)</t>
  </si>
  <si>
    <t>35012 · Diocesan Youth Ministries (YM)</t>
  </si>
  <si>
    <t>35008 - GC Deputation Reserve (GC)</t>
  </si>
  <si>
    <t>35010 - Campus Ministry (CM)</t>
  </si>
  <si>
    <t>35015 - GC Bp Reserve (GC)</t>
  </si>
  <si>
    <t>35016 - GC ECW Triennial Reserve (GC)</t>
  </si>
  <si>
    <t>Assume a Provisional Bishop in 2014 &amp; part of 2015; Bishop Compensation in part of 2015 and all of 2016 equals cash stipend, cash housing allowance, and SECA @ 15.3% (2015 - BS funds budgeted) (2016 - DF funds budgeted)</t>
  </si>
  <si>
    <t>(2015 - CS funds budgeted); 2016 phased into other programs</t>
  </si>
  <si>
    <t>2013 = CM(1,500), YM(5,000) &amp; OR(18,000)
2014 = YM(5,000), BS(20,000), CS(5,000)
2015 = GC(20,000), BS(100,000), CS(21,800)
2016 = DF(150,000), CS(5,000)</t>
  </si>
  <si>
    <t>2014 - YM fund budgeted</t>
  </si>
  <si>
    <t>Increase due added space for CTO</t>
  </si>
  <si>
    <t>transition and post litigation expenses, 2014-2016 - CS funds budgeted</t>
  </si>
  <si>
    <t>budget is net of fees and reimbursements for two Cursillo weekends per year; partial and full scholarships; permanent supplies; and support for Ultreya activities within the Diocese</t>
  </si>
  <si>
    <t>2014 = HOB in Taiwan (14 days)</t>
  </si>
  <si>
    <t>parity for employees &gt; 1500 hrs per yr</t>
  </si>
  <si>
    <t xml:space="preserve">parity for employees &gt; 1500 hrs per yr; </t>
  </si>
  <si>
    <t>The 2014 assessment is based on the operating revenues shown on page 3, line B in the 2012 Parochial Reports and is 10% of the first $50,000 plus 16.5% over $50,000.  2015 &amp; 2016 assessments are increased by a 5% each year, slightly more than 4.47% change from 2009 to 2013.</t>
  </si>
  <si>
    <t>new budget category; plan needed for 2014 - 2016</t>
  </si>
  <si>
    <t>requested by EfM; cost is annual fee to Sewanee; EfM restricted account used for scholarships and mentor trainers &amp; training</t>
  </si>
  <si>
    <t>2% COLA in 2015 &amp; 2016; includes additional hours</t>
  </si>
  <si>
    <t>Stipend, Housing Allowance &amp; SECA @ 15.3%; 2% COLA in 2015 &amp; 2016, respectively</t>
  </si>
  <si>
    <t>2% COLA in 2015 &amp; 2016, respectively</t>
  </si>
  <si>
    <t>requested by Bishop; no reimbursement from clergy</t>
  </si>
  <si>
    <t>Chancellor &amp; 2 Assistant Chancellors in 2014-2016; includes fees, dues &amp; reimburseables (annual Chancellor conference); no change in contract except to add second Assistant Chancellor</t>
  </si>
  <si>
    <t>as requested by Historiographer</t>
  </si>
  <si>
    <t>errands, out-of-office meetings; congregation visits and meetings</t>
  </si>
  <si>
    <t>owned or leased plus mileage</t>
  </si>
  <si>
    <t>includes training travel, workshops, fall festival, scholarships, resource materials, and retreats</t>
  </si>
  <si>
    <t>reserve buildup in 2016 &amp; 2017</t>
  </si>
  <si>
    <t xml:space="preserve">53320 · Office Space </t>
  </si>
  <si>
    <t>independent contractor; no change in contract</t>
  </si>
  <si>
    <t>independent contractor; 2014 -2016 = added $600 from 53420</t>
  </si>
  <si>
    <t>independent contractor; decrease $600 and added to 53415</t>
  </si>
  <si>
    <t>reimburseables for independent contractors; no change in contract</t>
  </si>
  <si>
    <t>51203 - St Elisabeth Support</t>
  </si>
  <si>
    <t>transition and post litigation activities</t>
  </si>
  <si>
    <t>53356 - Temporary Contract Services</t>
  </si>
  <si>
    <t>51112 - Support for Seminarians</t>
  </si>
  <si>
    <t xml:space="preserve">new account for assistance </t>
  </si>
  <si>
    <r>
      <t xml:space="preserve">2013 Budget
 Revised
</t>
    </r>
    <r>
      <rPr>
        <b/>
        <sz val="10"/>
        <rFont val="Times New Roman"/>
        <family val="1"/>
      </rPr>
      <t>09-28-2013</t>
    </r>
  </si>
  <si>
    <t>32125 - Bishop Diocesan Fund (DF)</t>
  </si>
  <si>
    <t>2014 Triennial (2014-2016) Budget</t>
  </si>
  <si>
    <t>Resolution to Approve  2014 Triennial (2014-2016) Budget
Proposed by Executive Council  - November 8-9,  2013
Resolved, the 3lth Annual Convention of the Episcopal Diocese of Fort Worth in The Episcopal Church approves the 2014 Triennial (2014-2016) Budget as proposed by the Executive Council.  The triennial budget is presented for planning purposes and  reflects the opportunities and  needs of the Diocese at this time. The 2014 portion of the triennial budget is approved as the operating budget for the fiscal year beginning January 1, 2014 in accordance with Canon 10.6.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</si>
</sst>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_);\(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0_);\(0\)"/>
    <numFmt numFmtId="172" formatCode="_(* #,##0_);_(* \(#,##0\);_(* &quot;-&quot;??_);_(@_)"/>
    <numFmt numFmtId="173" formatCode="0.0%"/>
  </numFmts>
  <fonts count="48">
    <font>
      <sz val="12"/>
      <name val="Arial Unicode MS"/>
      <family val="0"/>
    </font>
    <font>
      <sz val="12"/>
      <color indexed="8"/>
      <name val="Times New Roman"/>
      <family val="1"/>
    </font>
    <font>
      <sz val="12"/>
      <name val="Times New Roman"/>
      <family val="1"/>
    </font>
    <font>
      <b/>
      <sz val="12"/>
      <color indexed="8"/>
      <name val="Times New Roman"/>
      <family val="1"/>
    </font>
    <font>
      <b/>
      <sz val="12"/>
      <name val="Times New Roman"/>
      <family val="1"/>
    </font>
    <font>
      <sz val="8"/>
      <name val="Arial Unicode MS"/>
      <family val="2"/>
    </font>
    <font>
      <b/>
      <sz val="12"/>
      <name val="Arial Unicode MS"/>
      <family val="2"/>
    </font>
    <font>
      <b/>
      <sz val="10"/>
      <name val="Times New Roman"/>
      <family val="1"/>
    </font>
    <font>
      <b/>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Unicode MS"/>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Unicode MS"/>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Unicode MS"/>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Unicode MS"/>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thin"/>
      <top/>
      <bottom>
        <color indexed="63"/>
      </bottom>
    </border>
    <border>
      <left style="thin"/>
      <right style="thin"/>
      <top style="thin"/>
      <bottom style="medium"/>
    </border>
    <border>
      <left style="thin"/>
      <right>
        <color indexed="63"/>
      </right>
      <top style="medium"/>
      <bottom style="medium"/>
    </border>
    <border>
      <left style="thin"/>
      <right style="thin"/>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color indexed="63"/>
      </bottom>
    </border>
    <border>
      <left style="thin"/>
      <right style="thin"/>
      <top/>
      <bottom style="thin"/>
    </border>
    <border>
      <left style="thin"/>
      <right>
        <color indexed="63"/>
      </right>
      <top/>
      <bottom style="thin"/>
    </border>
    <border>
      <left style="thin"/>
      <right style="thin"/>
      <top style="medium"/>
      <bottom style="thin"/>
    </border>
    <border>
      <left style="thin"/>
      <right style="medium"/>
      <top style="thin"/>
      <bottom style="thin"/>
    </border>
    <border>
      <left style="medium"/>
      <right style="thin"/>
      <top style="medium"/>
      <bottom style="medium"/>
    </border>
    <border>
      <left>
        <color indexed="63"/>
      </left>
      <right style="thin"/>
      <top style="thin"/>
      <bottom style="thin"/>
    </border>
    <border>
      <left style="medium"/>
      <right style="medium"/>
      <top style="medium"/>
      <bottom style="medium"/>
    </border>
    <border>
      <left>
        <color indexed="63"/>
      </left>
      <right style="thin"/>
      <top>
        <color indexed="63"/>
      </top>
      <bottom style="thin"/>
    </border>
    <border>
      <left>
        <color indexed="63"/>
      </left>
      <right>
        <color indexed="63"/>
      </right>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style="medium"/>
    </border>
    <border>
      <left style="medium"/>
      <right>
        <color indexed="63"/>
      </right>
      <top style="thin"/>
      <bottom style="thin"/>
    </border>
    <border>
      <left style="medium"/>
      <right>
        <color indexed="63"/>
      </right>
      <top style="medium"/>
      <bottom style="medium"/>
    </border>
    <border>
      <left style="medium"/>
      <right>
        <color indexed="63"/>
      </right>
      <top style="thin"/>
      <bottom style="medium"/>
    </border>
    <border>
      <left>
        <color indexed="63"/>
      </left>
      <right style="thin"/>
      <top style="thin"/>
      <bottom>
        <color indexed="63"/>
      </bottom>
    </border>
    <border>
      <left>
        <color indexed="63"/>
      </left>
      <right style="medium"/>
      <top style="medium"/>
      <bottom style="medium"/>
    </border>
    <border>
      <left style="thin"/>
      <right>
        <color indexed="63"/>
      </right>
      <top style="medium"/>
      <bottom>
        <color indexed="63"/>
      </bottom>
    </border>
    <border>
      <left>
        <color indexed="63"/>
      </left>
      <right style="thin"/>
      <top style="medium"/>
      <bottom style="medium"/>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bottom style="thin"/>
    </border>
    <border>
      <left style="medium"/>
      <right style="thin"/>
      <top/>
      <bottom style="thin"/>
    </border>
    <border>
      <left style="medium"/>
      <right>
        <color indexed="63"/>
      </right>
      <top style="medium"/>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9">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1" fillId="0" borderId="0" xfId="0" applyNumberFormat="1" applyFont="1" applyFill="1" applyAlignment="1">
      <alignment/>
    </xf>
    <xf numFmtId="0" fontId="2" fillId="0" borderId="0" xfId="0" applyFont="1" applyFill="1" applyAlignment="1">
      <alignment vertical="center"/>
    </xf>
    <xf numFmtId="0" fontId="1" fillId="0" borderId="0" xfId="0" applyNumberFormat="1" applyFont="1" applyFill="1" applyAlignment="1">
      <alignment vertical="center"/>
    </xf>
    <xf numFmtId="37" fontId="1" fillId="0" borderId="10" xfId="0" applyNumberFormat="1" applyFont="1" applyFill="1" applyBorder="1" applyAlignment="1">
      <alignment vertical="center"/>
    </xf>
    <xf numFmtId="37" fontId="2" fillId="0" borderId="10" xfId="0" applyNumberFormat="1" applyFont="1" applyFill="1" applyBorder="1" applyAlignment="1">
      <alignment vertical="center"/>
    </xf>
    <xf numFmtId="37" fontId="2" fillId="0" borderId="11" xfId="0" applyNumberFormat="1" applyFont="1" applyFill="1" applyBorder="1" applyAlignment="1">
      <alignment vertical="center"/>
    </xf>
    <xf numFmtId="37" fontId="3" fillId="0" borderId="12" xfId="0" applyNumberFormat="1" applyFont="1" applyFill="1" applyBorder="1" applyAlignment="1">
      <alignment vertical="center"/>
    </xf>
    <xf numFmtId="37" fontId="1" fillId="0" borderId="13" xfId="0" applyNumberFormat="1" applyFont="1" applyFill="1" applyBorder="1" applyAlignment="1">
      <alignment vertical="center"/>
    </xf>
    <xf numFmtId="37" fontId="2" fillId="0" borderId="14" xfId="0" applyNumberFormat="1" applyFont="1" applyFill="1" applyBorder="1" applyAlignment="1">
      <alignment vertical="center"/>
    </xf>
    <xf numFmtId="37" fontId="3" fillId="0" borderId="14" xfId="0" applyNumberFormat="1" applyFont="1" applyFill="1" applyBorder="1" applyAlignment="1">
      <alignment vertical="center"/>
    </xf>
    <xf numFmtId="37" fontId="3" fillId="0" borderId="15" xfId="0" applyNumberFormat="1" applyFont="1" applyFill="1" applyBorder="1" applyAlignment="1">
      <alignment vertical="center"/>
    </xf>
    <xf numFmtId="37" fontId="1" fillId="0" borderId="14" xfId="0" applyNumberFormat="1" applyFont="1" applyFill="1" applyBorder="1" applyAlignment="1">
      <alignment vertical="center"/>
    </xf>
    <xf numFmtId="37" fontId="3" fillId="0" borderId="16" xfId="0" applyNumberFormat="1" applyFont="1" applyFill="1" applyBorder="1" applyAlignment="1">
      <alignment vertical="center"/>
    </xf>
    <xf numFmtId="37" fontId="2" fillId="0" borderId="17" xfId="0" applyNumberFormat="1" applyFont="1" applyFill="1" applyBorder="1" applyAlignment="1">
      <alignment vertical="center"/>
    </xf>
    <xf numFmtId="37" fontId="2" fillId="0" borderId="18" xfId="0" applyNumberFormat="1" applyFont="1" applyFill="1" applyBorder="1" applyAlignment="1">
      <alignment vertical="center"/>
    </xf>
    <xf numFmtId="37" fontId="2" fillId="0" borderId="19" xfId="0" applyNumberFormat="1" applyFont="1" applyFill="1" applyBorder="1" applyAlignment="1">
      <alignment vertical="center"/>
    </xf>
    <xf numFmtId="37" fontId="3" fillId="0" borderId="19" xfId="0" applyNumberFormat="1" applyFont="1" applyFill="1" applyBorder="1" applyAlignment="1">
      <alignment vertical="center"/>
    </xf>
    <xf numFmtId="37" fontId="1" fillId="0" borderId="17" xfId="0" applyNumberFormat="1" applyFont="1" applyFill="1" applyBorder="1" applyAlignment="1">
      <alignment vertical="center"/>
    </xf>
    <xf numFmtId="37" fontId="1" fillId="0" borderId="19" xfId="0" applyNumberFormat="1" applyFont="1" applyFill="1" applyBorder="1" applyAlignment="1">
      <alignment vertical="center"/>
    </xf>
    <xf numFmtId="37" fontId="1" fillId="0" borderId="20" xfId="0" applyNumberFormat="1" applyFont="1" applyFill="1" applyBorder="1" applyAlignment="1">
      <alignment vertical="center"/>
    </xf>
    <xf numFmtId="0" fontId="4" fillId="0" borderId="12" xfId="0" applyFont="1" applyFill="1" applyBorder="1" applyAlignment="1">
      <alignment horizontal="center" vertical="center" wrapText="1"/>
    </xf>
    <xf numFmtId="37" fontId="2" fillId="0" borderId="21" xfId="0" applyNumberFormat="1" applyFont="1" applyFill="1" applyBorder="1" applyAlignment="1">
      <alignment vertical="center"/>
    </xf>
    <xf numFmtId="37" fontId="2" fillId="0" borderId="22" xfId="0" applyNumberFormat="1" applyFont="1" applyFill="1" applyBorder="1" applyAlignment="1">
      <alignment vertical="center"/>
    </xf>
    <xf numFmtId="37" fontId="3" fillId="0" borderId="13" xfId="0" applyNumberFormat="1" applyFont="1" applyFill="1" applyBorder="1" applyAlignment="1">
      <alignment vertical="center"/>
    </xf>
    <xf numFmtId="37" fontId="3" fillId="0" borderId="20" xfId="0" applyNumberFormat="1" applyFont="1" applyFill="1" applyBorder="1" applyAlignment="1">
      <alignment vertical="center"/>
    </xf>
    <xf numFmtId="37" fontId="3" fillId="0" borderId="0" xfId="0" applyNumberFormat="1" applyFont="1" applyFill="1" applyBorder="1" applyAlignment="1">
      <alignment vertical="center"/>
    </xf>
    <xf numFmtId="37" fontId="3" fillId="0" borderId="23" xfId="0" applyNumberFormat="1" applyFont="1" applyFill="1" applyBorder="1" applyAlignment="1">
      <alignment vertical="center"/>
    </xf>
    <xf numFmtId="0" fontId="2" fillId="0" borderId="24" xfId="0" applyFont="1" applyFill="1" applyBorder="1" applyAlignment="1">
      <alignment/>
    </xf>
    <xf numFmtId="37" fontId="3" fillId="0" borderId="21" xfId="0" applyNumberFormat="1" applyFont="1" applyFill="1" applyBorder="1" applyAlignment="1">
      <alignment vertical="center"/>
    </xf>
    <xf numFmtId="37" fontId="3" fillId="0" borderId="22" xfId="0" applyNumberFormat="1" applyFont="1" applyFill="1" applyBorder="1" applyAlignment="1">
      <alignment vertical="center"/>
    </xf>
    <xf numFmtId="0" fontId="4" fillId="0" borderId="25" xfId="0" applyFont="1" applyFill="1" applyBorder="1" applyAlignment="1">
      <alignment horizontal="center" vertical="center" wrapText="1"/>
    </xf>
    <xf numFmtId="37" fontId="2" fillId="0" borderId="26" xfId="0" applyNumberFormat="1" applyFont="1" applyFill="1" applyBorder="1" applyAlignment="1">
      <alignment vertical="center"/>
    </xf>
    <xf numFmtId="37" fontId="2" fillId="0" borderId="13" xfId="0" applyNumberFormat="1" applyFont="1" applyFill="1" applyBorder="1" applyAlignment="1">
      <alignment vertical="center"/>
    </xf>
    <xf numFmtId="37" fontId="2" fillId="0" borderId="27" xfId="0" applyNumberFormat="1" applyFont="1" applyFill="1" applyBorder="1" applyAlignment="1">
      <alignment vertical="center"/>
    </xf>
    <xf numFmtId="37" fontId="1" fillId="0" borderId="28" xfId="0" applyNumberFormat="1" applyFont="1" applyFill="1" applyBorder="1" applyAlignment="1">
      <alignment vertical="center"/>
    </xf>
    <xf numFmtId="37" fontId="2" fillId="0" borderId="29" xfId="0" applyNumberFormat="1" applyFont="1" applyFill="1" applyBorder="1" applyAlignment="1">
      <alignment vertical="center"/>
    </xf>
    <xf numFmtId="0" fontId="3" fillId="0" borderId="0" xfId="0" applyNumberFormat="1" applyFont="1" applyFill="1" applyAlignment="1">
      <alignment/>
    </xf>
    <xf numFmtId="37" fontId="3" fillId="0" borderId="30" xfId="0" applyNumberFormat="1" applyFont="1" applyFill="1" applyBorder="1" applyAlignment="1">
      <alignment vertical="center"/>
    </xf>
    <xf numFmtId="37" fontId="1" fillId="0" borderId="21" xfId="0" applyNumberFormat="1" applyFont="1" applyFill="1" applyBorder="1" applyAlignment="1">
      <alignment vertical="center"/>
    </xf>
    <xf numFmtId="37" fontId="1" fillId="0" borderId="22" xfId="0" applyNumberFormat="1" applyFont="1" applyFill="1" applyBorder="1" applyAlignment="1">
      <alignment vertical="center"/>
    </xf>
    <xf numFmtId="37" fontId="0" fillId="0" borderId="10" xfId="0" applyNumberFormat="1" applyFont="1" applyFill="1" applyBorder="1" applyAlignment="1">
      <alignment/>
    </xf>
    <xf numFmtId="37" fontId="0" fillId="0" borderId="19" xfId="0" applyNumberFormat="1" applyFont="1" applyFill="1" applyBorder="1" applyAlignment="1">
      <alignment/>
    </xf>
    <xf numFmtId="49" fontId="47" fillId="0" borderId="0" xfId="0" applyNumberFormat="1" applyFont="1" applyFill="1" applyAlignment="1">
      <alignment/>
    </xf>
    <xf numFmtId="0" fontId="0" fillId="0" borderId="0" xfId="0" applyFill="1" applyAlignment="1">
      <alignment/>
    </xf>
    <xf numFmtId="0" fontId="2" fillId="0" borderId="0" xfId="0" applyFont="1" applyFill="1" applyBorder="1" applyAlignment="1">
      <alignment vertical="top" wrapText="1"/>
    </xf>
    <xf numFmtId="37" fontId="2" fillId="0" borderId="31" xfId="0" applyNumberFormat="1" applyFont="1" applyFill="1" applyBorder="1" applyAlignment="1">
      <alignment vertical="center"/>
    </xf>
    <xf numFmtId="0" fontId="4" fillId="0" borderId="32" xfId="0" applyFont="1" applyFill="1" applyBorder="1" applyAlignment="1">
      <alignment horizontal="center" vertical="center" wrapText="1"/>
    </xf>
    <xf numFmtId="0" fontId="2" fillId="0" borderId="33" xfId="0" applyFont="1" applyFill="1" applyBorder="1" applyAlignment="1">
      <alignment/>
    </xf>
    <xf numFmtId="37" fontId="2" fillId="0" borderId="29" xfId="0" applyNumberFormat="1" applyFont="1" applyFill="1" applyBorder="1" applyAlignment="1">
      <alignment vertical="top"/>
    </xf>
    <xf numFmtId="37" fontId="2" fillId="0" borderId="34" xfId="0" applyNumberFormat="1" applyFont="1" applyFill="1" applyBorder="1" applyAlignment="1">
      <alignment vertical="top"/>
    </xf>
    <xf numFmtId="37" fontId="2" fillId="0" borderId="35" xfId="0" applyNumberFormat="1" applyFont="1" applyFill="1" applyBorder="1" applyAlignment="1">
      <alignment vertical="center"/>
    </xf>
    <xf numFmtId="37" fontId="2" fillId="0" borderId="22" xfId="0" applyNumberFormat="1" applyFont="1" applyFill="1" applyBorder="1" applyAlignment="1">
      <alignment/>
    </xf>
    <xf numFmtId="37" fontId="2" fillId="0" borderId="17" xfId="0" applyNumberFormat="1" applyFont="1" applyFill="1" applyBorder="1" applyAlignment="1">
      <alignment/>
    </xf>
    <xf numFmtId="37" fontId="2" fillId="0" borderId="19" xfId="0" applyNumberFormat="1" applyFont="1" applyFill="1" applyBorder="1" applyAlignment="1">
      <alignment/>
    </xf>
    <xf numFmtId="37" fontId="2" fillId="0" borderId="18" xfId="0" applyNumberFormat="1" applyFont="1" applyFill="1" applyBorder="1" applyAlignment="1">
      <alignment/>
    </xf>
    <xf numFmtId="37" fontId="4" fillId="0" borderId="17" xfId="0" applyNumberFormat="1" applyFont="1" applyFill="1" applyBorder="1" applyAlignment="1">
      <alignment vertical="center"/>
    </xf>
    <xf numFmtId="37" fontId="0" fillId="0" borderId="17" xfId="0" applyNumberFormat="1" applyFont="1" applyFill="1" applyBorder="1" applyAlignment="1">
      <alignment/>
    </xf>
    <xf numFmtId="37" fontId="3" fillId="0" borderId="36" xfId="0" applyNumberFormat="1" applyFont="1" applyFill="1" applyBorder="1" applyAlignment="1">
      <alignment vertical="center"/>
    </xf>
    <xf numFmtId="37" fontId="1" fillId="0" borderId="35" xfId="0" applyNumberFormat="1" applyFont="1" applyFill="1" applyBorder="1" applyAlignment="1">
      <alignment vertical="center"/>
    </xf>
    <xf numFmtId="37" fontId="3" fillId="0" borderId="37" xfId="0" applyNumberFormat="1" applyFont="1" applyFill="1" applyBorder="1" applyAlignment="1">
      <alignment vertical="center"/>
    </xf>
    <xf numFmtId="0" fontId="2" fillId="0" borderId="38" xfId="0" applyFont="1" applyFill="1" applyBorder="1" applyAlignment="1">
      <alignment/>
    </xf>
    <xf numFmtId="37" fontId="3" fillId="0" borderId="39" xfId="0" applyNumberFormat="1" applyFont="1" applyFill="1" applyBorder="1" applyAlignment="1">
      <alignment vertical="center"/>
    </xf>
    <xf numFmtId="37" fontId="3" fillId="0" borderId="38" xfId="0" applyNumberFormat="1" applyFont="1" applyFill="1" applyBorder="1" applyAlignment="1">
      <alignment vertical="center"/>
    </xf>
    <xf numFmtId="37" fontId="2" fillId="0" borderId="39" xfId="0" applyNumberFormat="1" applyFont="1" applyFill="1" applyBorder="1" applyAlignment="1">
      <alignment/>
    </xf>
    <xf numFmtId="37" fontId="1" fillId="0" borderId="15" xfId="0" applyNumberFormat="1" applyFont="1" applyFill="1" applyBorder="1" applyAlignment="1">
      <alignment vertical="center"/>
    </xf>
    <xf numFmtId="0" fontId="2" fillId="0" borderId="10" xfId="0" applyFont="1" applyFill="1" applyBorder="1" applyAlignment="1">
      <alignment/>
    </xf>
    <xf numFmtId="49" fontId="3" fillId="0" borderId="40" xfId="0" applyNumberFormat="1" applyFont="1" applyFill="1" applyBorder="1" applyAlignment="1">
      <alignment vertical="center"/>
    </xf>
    <xf numFmtId="49" fontId="3" fillId="0" borderId="41" xfId="0" applyNumberFormat="1" applyFont="1" applyFill="1" applyBorder="1" applyAlignment="1">
      <alignment vertical="center"/>
    </xf>
    <xf numFmtId="49" fontId="3" fillId="0" borderId="42" xfId="0" applyNumberFormat="1" applyFont="1" applyFill="1" applyBorder="1" applyAlignment="1">
      <alignment vertical="center" shrinkToFit="1"/>
    </xf>
    <xf numFmtId="37" fontId="2" fillId="0" borderId="28" xfId="0" applyNumberFormat="1" applyFont="1" applyFill="1" applyBorder="1" applyAlignment="1">
      <alignment vertical="center"/>
    </xf>
    <xf numFmtId="37" fontId="3" fillId="0" borderId="28" xfId="0" applyNumberFormat="1" applyFont="1" applyFill="1" applyBorder="1" applyAlignment="1">
      <alignment vertical="center"/>
    </xf>
    <xf numFmtId="37" fontId="2" fillId="0" borderId="43" xfId="0" applyNumberFormat="1" applyFont="1" applyFill="1" applyBorder="1" applyAlignment="1">
      <alignment vertical="center"/>
    </xf>
    <xf numFmtId="37" fontId="2" fillId="0" borderId="44" xfId="0" applyNumberFormat="1" applyFont="1" applyFill="1" applyBorder="1" applyAlignment="1">
      <alignment vertical="center"/>
    </xf>
    <xf numFmtId="37" fontId="3" fillId="0" borderId="45" xfId="0" applyNumberFormat="1" applyFont="1" applyFill="1" applyBorder="1" applyAlignment="1">
      <alignment vertical="center"/>
    </xf>
    <xf numFmtId="37" fontId="3" fillId="0" borderId="46" xfId="0" applyNumberFormat="1" applyFont="1" applyFill="1" applyBorder="1" applyAlignment="1">
      <alignment vertical="center"/>
    </xf>
    <xf numFmtId="49" fontId="3" fillId="0" borderId="42" xfId="0" applyNumberFormat="1" applyFont="1" applyFill="1" applyBorder="1" applyAlignment="1">
      <alignment vertical="center"/>
    </xf>
    <xf numFmtId="49" fontId="3" fillId="0" borderId="42" xfId="0" applyNumberFormat="1" applyFont="1" applyFill="1" applyBorder="1" applyAlignment="1">
      <alignment vertical="center" wrapText="1"/>
    </xf>
    <xf numFmtId="37" fontId="3" fillId="0" borderId="10" xfId="0" applyNumberFormat="1" applyFont="1" applyFill="1" applyBorder="1" applyAlignment="1">
      <alignment vertical="center"/>
    </xf>
    <xf numFmtId="49" fontId="1" fillId="0" borderId="40" xfId="0" applyNumberFormat="1" applyFont="1" applyFill="1" applyBorder="1" applyAlignment="1">
      <alignment vertical="center"/>
    </xf>
    <xf numFmtId="49" fontId="1" fillId="0" borderId="40" xfId="0" applyNumberFormat="1" applyFont="1" applyFill="1" applyBorder="1" applyAlignment="1">
      <alignment vertical="center" wrapText="1"/>
    </xf>
    <xf numFmtId="49" fontId="1" fillId="0" borderId="47" xfId="0" applyNumberFormat="1" applyFont="1" applyFill="1" applyBorder="1" applyAlignment="1">
      <alignment vertical="center"/>
    </xf>
    <xf numFmtId="49" fontId="1" fillId="0" borderId="40" xfId="0" applyNumberFormat="1" applyFont="1" applyFill="1" applyBorder="1" applyAlignment="1">
      <alignment vertical="center" shrinkToFit="1"/>
    </xf>
    <xf numFmtId="49" fontId="3" fillId="0" borderId="47" xfId="0" applyNumberFormat="1" applyFont="1" applyFill="1" applyBorder="1" applyAlignment="1">
      <alignment vertical="center"/>
    </xf>
    <xf numFmtId="49" fontId="3" fillId="0" borderId="47" xfId="0" applyNumberFormat="1" applyFont="1" applyFill="1" applyBorder="1" applyAlignment="1">
      <alignment vertical="center"/>
    </xf>
    <xf numFmtId="0" fontId="6" fillId="0" borderId="10" xfId="0" applyFont="1" applyBorder="1" applyAlignment="1">
      <alignment vertical="center"/>
    </xf>
    <xf numFmtId="49" fontId="3" fillId="0" borderId="47" xfId="0" applyNumberFormat="1" applyFont="1" applyFill="1" applyBorder="1" applyAlignment="1">
      <alignment/>
    </xf>
    <xf numFmtId="0" fontId="0" fillId="0" borderId="10" xfId="0" applyBorder="1" applyAlignment="1">
      <alignment/>
    </xf>
    <xf numFmtId="0" fontId="6" fillId="0" borderId="10" xfId="0" applyFont="1" applyBorder="1" applyAlignment="1">
      <alignment/>
    </xf>
    <xf numFmtId="0" fontId="4" fillId="0" borderId="48"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37" xfId="0" applyBorder="1" applyAlignment="1">
      <alignment horizontal="center" vertical="center" wrapText="1"/>
    </xf>
    <xf numFmtId="0" fontId="0" fillId="0" borderId="52" xfId="0" applyBorder="1" applyAlignment="1">
      <alignment horizontal="center" vertical="center" wrapText="1"/>
    </xf>
    <xf numFmtId="49" fontId="3" fillId="0" borderId="40" xfId="0" applyNumberFormat="1" applyFont="1" applyFill="1" applyBorder="1" applyAlignment="1">
      <alignment vertical="center"/>
    </xf>
    <xf numFmtId="0" fontId="0" fillId="0" borderId="29" xfId="0" applyFill="1" applyBorder="1" applyAlignment="1">
      <alignment vertical="center"/>
    </xf>
    <xf numFmtId="0" fontId="0" fillId="0" borderId="29" xfId="0" applyBorder="1" applyAlignment="1">
      <alignment vertical="center"/>
    </xf>
    <xf numFmtId="0" fontId="0" fillId="0" borderId="53" xfId="0" applyBorder="1" applyAlignment="1">
      <alignment vertical="center"/>
    </xf>
    <xf numFmtId="49" fontId="1" fillId="0" borderId="48" xfId="0" applyNumberFormat="1" applyFont="1" applyFill="1" applyBorder="1" applyAlignment="1">
      <alignment/>
    </xf>
    <xf numFmtId="0" fontId="0" fillId="0" borderId="49" xfId="0" applyBorder="1" applyAlignment="1">
      <alignment/>
    </xf>
    <xf numFmtId="0" fontId="0" fillId="0" borderId="50" xfId="0" applyBorder="1" applyAlignment="1">
      <alignment/>
    </xf>
    <xf numFmtId="0" fontId="2" fillId="0" borderId="47" xfId="0" applyFont="1" applyFill="1" applyBorder="1" applyAlignment="1">
      <alignment vertical="top" wrapText="1"/>
    </xf>
    <xf numFmtId="0" fontId="0" fillId="0" borderId="10" xfId="0" applyFill="1" applyBorder="1" applyAlignment="1">
      <alignment vertical="top" wrapText="1"/>
    </xf>
    <xf numFmtId="0" fontId="0" fillId="0" borderId="24" xfId="0" applyFill="1" applyBorder="1" applyAlignment="1">
      <alignment/>
    </xf>
    <xf numFmtId="0" fontId="2" fillId="0" borderId="10" xfId="0" applyFont="1" applyFill="1" applyBorder="1" applyAlignment="1">
      <alignment vertical="top" wrapText="1"/>
    </xf>
    <xf numFmtId="0" fontId="2" fillId="0" borderId="24" xfId="0" applyFont="1" applyFill="1" applyBorder="1" applyAlignment="1">
      <alignment vertical="top" wrapText="1"/>
    </xf>
    <xf numFmtId="0" fontId="4" fillId="0" borderId="54" xfId="0" applyFont="1" applyFill="1" applyBorder="1" applyAlignment="1">
      <alignment horizontal="center" vertical="center" wrapText="1"/>
    </xf>
    <xf numFmtId="0" fontId="0" fillId="0" borderId="55" xfId="0" applyFill="1" applyBorder="1" applyAlignment="1">
      <alignment horizontal="center" vertical="center"/>
    </xf>
    <xf numFmtId="0" fontId="0" fillId="0" borderId="24" xfId="0" applyFill="1" applyBorder="1" applyAlignment="1">
      <alignment wrapText="1"/>
    </xf>
    <xf numFmtId="0" fontId="2" fillId="0" borderId="47" xfId="0" applyFont="1" applyFill="1" applyBorder="1" applyAlignment="1">
      <alignment/>
    </xf>
    <xf numFmtId="0" fontId="2" fillId="0" borderId="10" xfId="0" applyFont="1" applyFill="1" applyBorder="1" applyAlignment="1">
      <alignment/>
    </xf>
    <xf numFmtId="0" fontId="2" fillId="0" borderId="24" xfId="0" applyFont="1" applyFill="1" applyBorder="1" applyAlignment="1">
      <alignment/>
    </xf>
    <xf numFmtId="0" fontId="0" fillId="0" borderId="10" xfId="0" applyFill="1" applyBorder="1" applyAlignment="1">
      <alignment/>
    </xf>
    <xf numFmtId="0" fontId="0" fillId="0" borderId="24" xfId="0" applyFill="1" applyBorder="1" applyAlignment="1">
      <alignment vertical="top" wrapText="1"/>
    </xf>
    <xf numFmtId="10" fontId="2" fillId="0" borderId="47" xfId="0" applyNumberFormat="1" applyFont="1" applyFill="1" applyBorder="1" applyAlignment="1">
      <alignment vertical="top" wrapText="1"/>
    </xf>
    <xf numFmtId="0" fontId="2" fillId="0" borderId="47" xfId="0" applyFont="1" applyFill="1" applyBorder="1" applyAlignment="1">
      <alignment wrapText="1"/>
    </xf>
    <xf numFmtId="0" fontId="0" fillId="0" borderId="10" xfId="0" applyFill="1" applyBorder="1" applyAlignment="1">
      <alignment wrapText="1"/>
    </xf>
    <xf numFmtId="0" fontId="2" fillId="0" borderId="26" xfId="0" applyFont="1" applyFill="1" applyBorder="1" applyAlignment="1">
      <alignment vertical="top" wrapText="1"/>
    </xf>
    <xf numFmtId="0" fontId="2" fillId="0" borderId="56" xfId="0" applyFont="1" applyFill="1" applyBorder="1" applyAlignment="1">
      <alignment vertical="top" wrapText="1"/>
    </xf>
    <xf numFmtId="0" fontId="0" fillId="0" borderId="0" xfId="0" applyFill="1" applyBorder="1" applyAlignment="1">
      <alignment vertical="top" wrapText="1"/>
    </xf>
    <xf numFmtId="0" fontId="2" fillId="0" borderId="40" xfId="0" applyFont="1" applyFill="1" applyBorder="1" applyAlignment="1">
      <alignment vertical="top" wrapText="1"/>
    </xf>
    <xf numFmtId="0" fontId="0" fillId="0" borderId="29" xfId="0" applyBorder="1" applyAlignment="1">
      <alignment/>
    </xf>
    <xf numFmtId="0" fontId="0" fillId="0" borderId="53" xfId="0" applyBorder="1" applyAlignment="1">
      <alignment/>
    </xf>
    <xf numFmtId="0" fontId="2" fillId="0" borderId="57" xfId="0" applyFont="1" applyFill="1" applyBorder="1" applyAlignment="1">
      <alignment vertical="top" wrapText="1"/>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35" xfId="0" applyBorder="1" applyAlignment="1">
      <alignment/>
    </xf>
    <xf numFmtId="0" fontId="0" fillId="0" borderId="61" xfId="0" applyBorder="1" applyAlignment="1">
      <alignment/>
    </xf>
    <xf numFmtId="49" fontId="1" fillId="0" borderId="47" xfId="0" applyNumberFormat="1" applyFont="1" applyFill="1" applyBorder="1" applyAlignment="1">
      <alignment vertical="center"/>
    </xf>
    <xf numFmtId="0" fontId="0" fillId="0" borderId="10" xfId="0" applyBorder="1" applyAlignment="1">
      <alignment vertical="center"/>
    </xf>
    <xf numFmtId="49" fontId="3" fillId="0" borderId="60" xfId="0" applyNumberFormat="1" applyFont="1" applyFill="1" applyBorder="1" applyAlignment="1">
      <alignment/>
    </xf>
    <xf numFmtId="0" fontId="0" fillId="0" borderId="35" xfId="0" applyFill="1" applyBorder="1" applyAlignment="1">
      <alignment/>
    </xf>
    <xf numFmtId="0" fontId="0" fillId="0" borderId="58" xfId="0" applyFill="1" applyBorder="1" applyAlignment="1">
      <alignment vertical="top" wrapText="1"/>
    </xf>
    <xf numFmtId="0" fontId="0" fillId="0" borderId="56" xfId="0" applyBorder="1" applyAlignment="1">
      <alignment/>
    </xf>
    <xf numFmtId="0" fontId="0" fillId="0" borderId="0" xfId="0" applyBorder="1" applyAlignment="1">
      <alignment/>
    </xf>
    <xf numFmtId="0" fontId="0" fillId="0" borderId="33" xfId="0" applyBorder="1" applyAlignment="1">
      <alignment/>
    </xf>
    <xf numFmtId="49" fontId="3" fillId="0" borderId="62" xfId="0" applyNumberFormat="1" applyFont="1" applyFill="1" applyBorder="1" applyAlignment="1">
      <alignment/>
    </xf>
    <xf numFmtId="0" fontId="0" fillId="0" borderId="23" xfId="0" applyFill="1" applyBorder="1" applyAlignment="1">
      <alignment/>
    </xf>
    <xf numFmtId="0" fontId="0" fillId="0" borderId="38" xfId="0" applyFill="1" applyBorder="1" applyAlignment="1">
      <alignment/>
    </xf>
    <xf numFmtId="0" fontId="0" fillId="0" borderId="29" xfId="0" applyFill="1" applyBorder="1" applyAlignment="1">
      <alignment vertical="top" wrapText="1"/>
    </xf>
    <xf numFmtId="49" fontId="3" fillId="0" borderId="63" xfId="0" applyNumberFormat="1" applyFont="1" applyFill="1" applyBorder="1" applyAlignment="1">
      <alignment/>
    </xf>
    <xf numFmtId="0" fontId="0" fillId="0" borderId="36" xfId="0" applyFill="1" applyBorder="1" applyAlignment="1">
      <alignment/>
    </xf>
    <xf numFmtId="0" fontId="0" fillId="0" borderId="59" xfId="0" applyFill="1" applyBorder="1" applyAlignment="1">
      <alignment/>
    </xf>
    <xf numFmtId="0" fontId="0" fillId="0" borderId="51" xfId="0" applyBorder="1" applyAlignment="1">
      <alignment/>
    </xf>
    <xf numFmtId="0" fontId="0" fillId="0" borderId="37" xfId="0" applyBorder="1" applyAlignment="1">
      <alignment/>
    </xf>
    <xf numFmtId="0" fontId="0" fillId="0" borderId="52" xfId="0" applyBorder="1" applyAlignment="1">
      <alignment/>
    </xf>
    <xf numFmtId="0" fontId="0" fillId="0" borderId="24" xfId="0" applyBorder="1" applyAlignment="1">
      <alignment/>
    </xf>
    <xf numFmtId="0" fontId="2" fillId="0" borderId="29" xfId="0" applyFont="1" applyFill="1" applyBorder="1" applyAlignment="1">
      <alignment vertical="top" wrapText="1"/>
    </xf>
    <xf numFmtId="0" fontId="1" fillId="0" borderId="37" xfId="0" applyNumberFormat="1" applyFont="1" applyFill="1" applyBorder="1" applyAlignment="1">
      <alignment vertical="top"/>
    </xf>
    <xf numFmtId="0" fontId="0" fillId="0" borderId="37" xfId="0" applyBorder="1" applyAlignment="1">
      <alignment vertical="top"/>
    </xf>
    <xf numFmtId="0" fontId="8" fillId="0" borderId="48" xfId="0" applyNumberFormat="1" applyFont="1" applyFill="1" applyBorder="1" applyAlignment="1">
      <alignment horizontal="center" vertical="center" wrapText="1"/>
    </xf>
    <xf numFmtId="0" fontId="8" fillId="0" borderId="51" xfId="0" applyNumberFormat="1"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32" xfId="0" applyFont="1" applyFill="1" applyBorder="1" applyAlignment="1">
      <alignment horizontal="center" vertical="center"/>
    </xf>
    <xf numFmtId="0" fontId="2" fillId="0" borderId="62" xfId="0" applyFont="1" applyFill="1" applyBorder="1" applyAlignment="1">
      <alignment vertical="top" wrapText="1"/>
    </xf>
    <xf numFmtId="0" fontId="0" fillId="0" borderId="21" xfId="0" applyFill="1" applyBorder="1" applyAlignment="1">
      <alignment vertical="top" wrapText="1"/>
    </xf>
    <xf numFmtId="0" fontId="0" fillId="0" borderId="64" xfId="0" applyFill="1" applyBorder="1" applyAlignment="1">
      <alignment vertical="top" wrapText="1"/>
    </xf>
    <xf numFmtId="49" fontId="3" fillId="0" borderId="48" xfId="0" applyNumberFormat="1" applyFont="1" applyFill="1" applyBorder="1" applyAlignment="1">
      <alignment/>
    </xf>
    <xf numFmtId="0" fontId="0" fillId="0" borderId="49" xfId="0" applyFill="1" applyBorder="1" applyAlignment="1">
      <alignment/>
    </xf>
    <xf numFmtId="49" fontId="3" fillId="0" borderId="63" xfId="0" applyNumberFormat="1" applyFont="1" applyFill="1" applyBorder="1" applyAlignment="1">
      <alignment vertical="center" shrinkToFit="1"/>
    </xf>
    <xf numFmtId="0" fontId="0" fillId="0" borderId="36" xfId="0" applyFill="1" applyBorder="1" applyAlignment="1">
      <alignment vertical="center"/>
    </xf>
    <xf numFmtId="0" fontId="0" fillId="0" borderId="30" xfId="0" applyFill="1" applyBorder="1" applyAlignment="1">
      <alignment vertical="center"/>
    </xf>
    <xf numFmtId="0" fontId="1" fillId="0" borderId="41" xfId="0" applyNumberFormat="1" applyFont="1" applyFill="1" applyBorder="1" applyAlignment="1">
      <alignment horizontal="left" vertical="center" wrapText="1" indent="1"/>
    </xf>
    <xf numFmtId="0" fontId="0" fillId="0" borderId="32" xfId="0" applyBorder="1" applyAlignment="1">
      <alignment horizontal="left" vertical="center" wrapText="1" indent="1"/>
    </xf>
    <xf numFmtId="0" fontId="0" fillId="0" borderId="44" xfId="0" applyBorder="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95250</xdr:rowOff>
    </xdr:from>
    <xdr:to>
      <xdr:col>7</xdr:col>
      <xdr:colOff>676275</xdr:colOff>
      <xdr:row>0</xdr:row>
      <xdr:rowOff>1181100</xdr:rowOff>
    </xdr:to>
    <xdr:pic>
      <xdr:nvPicPr>
        <xdr:cNvPr id="1" name="Picture 1"/>
        <xdr:cNvPicPr preferRelativeResize="1">
          <a:picLocks noChangeAspect="1"/>
        </xdr:cNvPicPr>
      </xdr:nvPicPr>
      <xdr:blipFill>
        <a:blip r:embed="rId1"/>
        <a:stretch>
          <a:fillRect/>
        </a:stretch>
      </xdr:blipFill>
      <xdr:spPr>
        <a:xfrm>
          <a:off x="3933825" y="95250"/>
          <a:ext cx="585787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72"/>
  <sheetViews>
    <sheetView tabSelected="1" view="pageBreakPreview" zoomScale="60" zoomScaleNormal="83" zoomScalePageLayoutView="0" workbookViewId="0" topLeftCell="A1">
      <selection activeCell="O2" sqref="O2"/>
    </sheetView>
  </sheetViews>
  <sheetFormatPr defaultColWidth="8.88671875" defaultRowHeight="17.25"/>
  <cols>
    <col min="1" max="1" width="45.88671875" style="3" customWidth="1"/>
    <col min="2" max="5" width="10.6640625" style="1" customWidth="1"/>
    <col min="6" max="16384" width="8.88671875" style="1" customWidth="1"/>
  </cols>
  <sheetData>
    <row r="1" spans="1:11" ht="104.25" customHeight="1" thickBot="1">
      <c r="A1" s="152"/>
      <c r="B1" s="153"/>
      <c r="C1" s="153"/>
      <c r="D1" s="153"/>
      <c r="E1" s="153"/>
      <c r="F1" s="153"/>
      <c r="G1" s="153"/>
      <c r="H1" s="153"/>
      <c r="I1" s="153"/>
      <c r="J1" s="153"/>
      <c r="K1" s="153"/>
    </row>
    <row r="2" spans="1:11" ht="122.25" customHeight="1" thickBot="1">
      <c r="A2" s="166" t="s">
        <v>238</v>
      </c>
      <c r="B2" s="167"/>
      <c r="C2" s="167"/>
      <c r="D2" s="167"/>
      <c r="E2" s="167"/>
      <c r="F2" s="167"/>
      <c r="G2" s="167"/>
      <c r="H2" s="167"/>
      <c r="I2" s="167"/>
      <c r="J2" s="167"/>
      <c r="K2" s="168"/>
    </row>
    <row r="3" spans="1:11" s="2" customFormat="1" ht="22.5" customHeight="1" thickBot="1">
      <c r="A3" s="154" t="s">
        <v>237</v>
      </c>
      <c r="B3" s="109" t="s">
        <v>235</v>
      </c>
      <c r="C3" s="156" t="s">
        <v>134</v>
      </c>
      <c r="D3" s="157"/>
      <c r="E3" s="157"/>
      <c r="F3" s="91" t="s">
        <v>140</v>
      </c>
      <c r="G3" s="92"/>
      <c r="H3" s="92"/>
      <c r="I3" s="92"/>
      <c r="J3" s="92"/>
      <c r="K3" s="93"/>
    </row>
    <row r="4" spans="1:11" s="2" customFormat="1" ht="48" customHeight="1" thickBot="1">
      <c r="A4" s="155"/>
      <c r="B4" s="110"/>
      <c r="C4" s="33" t="s">
        <v>137</v>
      </c>
      <c r="D4" s="23" t="s">
        <v>138</v>
      </c>
      <c r="E4" s="49" t="s">
        <v>139</v>
      </c>
      <c r="F4" s="94"/>
      <c r="G4" s="95"/>
      <c r="H4" s="95"/>
      <c r="I4" s="95"/>
      <c r="J4" s="95"/>
      <c r="K4" s="96"/>
    </row>
    <row r="5" spans="1:11" s="2" customFormat="1" ht="17.25">
      <c r="A5" s="101"/>
      <c r="B5" s="102"/>
      <c r="C5" s="102"/>
      <c r="D5" s="102"/>
      <c r="E5" s="102"/>
      <c r="F5" s="102"/>
      <c r="G5" s="102"/>
      <c r="H5" s="102"/>
      <c r="I5" s="102"/>
      <c r="J5" s="102"/>
      <c r="K5" s="103"/>
    </row>
    <row r="6" spans="1:11" ht="17.25">
      <c r="A6" s="97" t="s">
        <v>0</v>
      </c>
      <c r="B6" s="98"/>
      <c r="C6" s="98"/>
      <c r="D6" s="98"/>
      <c r="E6" s="98"/>
      <c r="F6" s="99"/>
      <c r="G6" s="99"/>
      <c r="H6" s="99"/>
      <c r="I6" s="99"/>
      <c r="J6" s="99"/>
      <c r="K6" s="100"/>
    </row>
    <row r="7" spans="1:11" ht="63" customHeight="1">
      <c r="A7" s="81" t="s">
        <v>112</v>
      </c>
      <c r="B7" s="24">
        <v>515288</v>
      </c>
      <c r="C7" s="24">
        <v>554939</v>
      </c>
      <c r="D7" s="24">
        <f>1.05*C7</f>
        <v>582685.9500000001</v>
      </c>
      <c r="E7" s="25">
        <f>1.05*D7</f>
        <v>611820.2475</v>
      </c>
      <c r="F7" s="158" t="s">
        <v>212</v>
      </c>
      <c r="G7" s="159"/>
      <c r="H7" s="159"/>
      <c r="I7" s="159"/>
      <c r="J7" s="159"/>
      <c r="K7" s="160"/>
    </row>
    <row r="8" spans="1:11" ht="15" customHeight="1">
      <c r="A8" s="81" t="s">
        <v>107</v>
      </c>
      <c r="B8" s="7">
        <v>3000</v>
      </c>
      <c r="C8" s="7">
        <v>0</v>
      </c>
      <c r="D8" s="7">
        <v>0</v>
      </c>
      <c r="E8" s="51">
        <v>0</v>
      </c>
      <c r="F8" s="104" t="s">
        <v>153</v>
      </c>
      <c r="G8" s="105"/>
      <c r="H8" s="105"/>
      <c r="I8" s="105"/>
      <c r="J8" s="115"/>
      <c r="K8" s="106"/>
    </row>
    <row r="9" spans="1:11" ht="15" customHeight="1" thickBot="1">
      <c r="A9" s="81" t="s">
        <v>108</v>
      </c>
      <c r="B9" s="11">
        <f>7000+7000+3000+500-7000</f>
        <v>10500</v>
      </c>
      <c r="C9" s="11">
        <v>0</v>
      </c>
      <c r="D9" s="11">
        <v>0</v>
      </c>
      <c r="E9" s="52">
        <v>0</v>
      </c>
      <c r="F9" s="104" t="s">
        <v>166</v>
      </c>
      <c r="G9" s="105"/>
      <c r="H9" s="105"/>
      <c r="I9" s="105"/>
      <c r="J9" s="115"/>
      <c r="K9" s="106"/>
    </row>
    <row r="10" spans="1:11" ht="15" customHeight="1">
      <c r="A10" s="69" t="s">
        <v>1</v>
      </c>
      <c r="B10" s="29">
        <f>B7+B8+B9</f>
        <v>528788</v>
      </c>
      <c r="C10" s="29">
        <f>C7+C8+C9</f>
        <v>554939</v>
      </c>
      <c r="D10" s="40">
        <f>D7+D8+D9</f>
        <v>582685.9500000001</v>
      </c>
      <c r="E10" s="60">
        <f>E7+E8+E9</f>
        <v>611820.2475</v>
      </c>
      <c r="F10" s="126"/>
      <c r="G10" s="127"/>
      <c r="H10" s="127"/>
      <c r="I10" s="127"/>
      <c r="J10" s="127"/>
      <c r="K10" s="128"/>
    </row>
    <row r="11" spans="1:11" ht="15" customHeight="1">
      <c r="A11" s="81" t="s">
        <v>175</v>
      </c>
      <c r="B11" s="37">
        <v>52708</v>
      </c>
      <c r="C11" s="41">
        <v>115000</v>
      </c>
      <c r="D11" s="37">
        <f>125925+1177</f>
        <v>127102</v>
      </c>
      <c r="E11" s="61">
        <f>136850+2378</f>
        <v>139228</v>
      </c>
      <c r="F11" s="129"/>
      <c r="G11" s="130"/>
      <c r="H11" s="130"/>
      <c r="I11" s="130"/>
      <c r="J11" s="130"/>
      <c r="K11" s="131"/>
    </row>
    <row r="12" spans="1:11" ht="63" customHeight="1">
      <c r="A12" s="82" t="s">
        <v>121</v>
      </c>
      <c r="B12" s="24">
        <f>92288-16533-51255</f>
        <v>24500</v>
      </c>
      <c r="C12" s="24">
        <v>30000</v>
      </c>
      <c r="D12" s="24">
        <v>141800</v>
      </c>
      <c r="E12" s="53">
        <v>155000</v>
      </c>
      <c r="F12" s="104" t="s">
        <v>204</v>
      </c>
      <c r="G12" s="105"/>
      <c r="H12" s="105"/>
      <c r="I12" s="105"/>
      <c r="J12" s="105"/>
      <c r="K12" s="106"/>
    </row>
    <row r="13" spans="1:11" ht="15" customHeight="1" thickBot="1">
      <c r="A13" s="81" t="s">
        <v>120</v>
      </c>
      <c r="B13" s="8">
        <v>51255</v>
      </c>
      <c r="C13" s="8">
        <v>13000</v>
      </c>
      <c r="D13" s="8">
        <v>0</v>
      </c>
      <c r="E13" s="52">
        <v>0</v>
      </c>
      <c r="F13" s="126"/>
      <c r="G13" s="136"/>
      <c r="H13" s="136"/>
      <c r="I13" s="136"/>
      <c r="J13" s="136"/>
      <c r="K13" s="128"/>
    </row>
    <row r="14" spans="1:11" ht="16.5" customHeight="1" thickBot="1">
      <c r="A14" s="78" t="s">
        <v>2</v>
      </c>
      <c r="B14" s="9">
        <f>B10+B11+B12+B13</f>
        <v>657251</v>
      </c>
      <c r="C14" s="9">
        <f>C10+C11+C12+C13</f>
        <v>712939</v>
      </c>
      <c r="D14" s="9">
        <f>D10+D11+D12+D13</f>
        <v>851587.9500000001</v>
      </c>
      <c r="E14" s="62">
        <f>E10+E11+E12+E13</f>
        <v>906048.2475</v>
      </c>
      <c r="F14" s="137"/>
      <c r="G14" s="138"/>
      <c r="H14" s="138"/>
      <c r="I14" s="138"/>
      <c r="J14" s="138"/>
      <c r="K14" s="139"/>
    </row>
    <row r="15" spans="1:11" ht="30" customHeight="1" thickBot="1">
      <c r="A15" s="161" t="s">
        <v>3</v>
      </c>
      <c r="B15" s="162"/>
      <c r="C15" s="162"/>
      <c r="D15" s="162"/>
      <c r="E15" s="162"/>
      <c r="F15" s="137"/>
      <c r="G15" s="138"/>
      <c r="H15" s="138"/>
      <c r="I15" s="138"/>
      <c r="J15" s="138"/>
      <c r="K15" s="139"/>
    </row>
    <row r="16" spans="1:11" ht="15" customHeight="1">
      <c r="A16" s="163" t="s">
        <v>4</v>
      </c>
      <c r="B16" s="164"/>
      <c r="C16" s="164"/>
      <c r="D16" s="165"/>
      <c r="E16" s="63"/>
      <c r="F16" s="129"/>
      <c r="G16" s="130"/>
      <c r="H16" s="130"/>
      <c r="I16" s="130"/>
      <c r="J16" s="130"/>
      <c r="K16" s="131"/>
    </row>
    <row r="17" spans="1:11" ht="30" customHeight="1">
      <c r="A17" s="81" t="s">
        <v>5</v>
      </c>
      <c r="B17" s="7">
        <v>74495</v>
      </c>
      <c r="C17" s="24">
        <v>81887</v>
      </c>
      <c r="D17" s="25">
        <v>96000</v>
      </c>
      <c r="E17" s="25">
        <v>115000</v>
      </c>
      <c r="F17" s="104" t="s">
        <v>167</v>
      </c>
      <c r="G17" s="105"/>
      <c r="H17" s="105"/>
      <c r="I17" s="105"/>
      <c r="J17" s="105"/>
      <c r="K17" s="106"/>
    </row>
    <row r="18" spans="1:11" ht="15" customHeight="1">
      <c r="A18" s="81" t="s">
        <v>6</v>
      </c>
      <c r="B18" s="8">
        <v>400</v>
      </c>
      <c r="C18" s="8">
        <v>400</v>
      </c>
      <c r="D18" s="17">
        <v>800</v>
      </c>
      <c r="E18" s="57">
        <v>1000</v>
      </c>
      <c r="F18" s="121"/>
      <c r="G18" s="122"/>
      <c r="H18" s="122"/>
      <c r="I18" s="122"/>
      <c r="J18" s="122"/>
      <c r="K18" s="50"/>
    </row>
    <row r="19" spans="1:11" ht="51" customHeight="1">
      <c r="A19" s="86" t="s">
        <v>78</v>
      </c>
      <c r="B19" s="87"/>
      <c r="C19" s="87"/>
      <c r="D19" s="87"/>
      <c r="E19" s="87"/>
      <c r="F19" s="120" t="s">
        <v>155</v>
      </c>
      <c r="G19" s="105"/>
      <c r="H19" s="105"/>
      <c r="I19" s="105"/>
      <c r="J19" s="105"/>
      <c r="K19" s="106"/>
    </row>
    <row r="20" spans="1:11" ht="15" customHeight="1">
      <c r="A20" s="81" t="s">
        <v>115</v>
      </c>
      <c r="B20" s="7">
        <f>0.007*B7</f>
        <v>3607.016</v>
      </c>
      <c r="C20" s="72">
        <f>0.007*C7</f>
        <v>3884.573</v>
      </c>
      <c r="D20" s="25">
        <f>0.007*D7</f>
        <v>4078.801650000001</v>
      </c>
      <c r="E20" s="25">
        <f>0.007*E7</f>
        <v>4282.741732500001</v>
      </c>
      <c r="F20" s="104" t="s">
        <v>141</v>
      </c>
      <c r="G20" s="105"/>
      <c r="H20" s="105"/>
      <c r="I20" s="105"/>
      <c r="J20" s="105"/>
      <c r="K20" s="106"/>
    </row>
    <row r="21" spans="1:11" ht="15" customHeight="1">
      <c r="A21" s="81" t="s">
        <v>7</v>
      </c>
      <c r="B21" s="7">
        <v>0</v>
      </c>
      <c r="C21" s="34">
        <v>250</v>
      </c>
      <c r="D21" s="16">
        <v>250</v>
      </c>
      <c r="E21" s="54">
        <v>250</v>
      </c>
      <c r="F21" s="123"/>
      <c r="G21" s="124"/>
      <c r="H21" s="124"/>
      <c r="I21" s="124"/>
      <c r="J21" s="124"/>
      <c r="K21" s="125"/>
    </row>
    <row r="22" spans="1:11" ht="15" customHeight="1">
      <c r="A22" s="81" t="s">
        <v>8</v>
      </c>
      <c r="B22" s="7">
        <f>0.005*B7</f>
        <v>2576.44</v>
      </c>
      <c r="C22" s="34">
        <f>0.005*C7</f>
        <v>2774.695</v>
      </c>
      <c r="D22" s="16">
        <f>0.005*D7</f>
        <v>2913.4297500000002</v>
      </c>
      <c r="E22" s="16">
        <f>0.005*E7</f>
        <v>3059.1012375000005</v>
      </c>
      <c r="F22" s="104" t="s">
        <v>156</v>
      </c>
      <c r="G22" s="105"/>
      <c r="H22" s="105"/>
      <c r="I22" s="105"/>
      <c r="J22" s="115"/>
      <c r="K22" s="106"/>
    </row>
    <row r="23" spans="1:11" ht="15" customHeight="1">
      <c r="A23" s="81" t="s">
        <v>9</v>
      </c>
      <c r="B23" s="7">
        <f>0.005*B7</f>
        <v>2576.44</v>
      </c>
      <c r="C23" s="34">
        <f>0.005*C7</f>
        <v>2774.695</v>
      </c>
      <c r="D23" s="16">
        <f>0.005*D7</f>
        <v>2913.4297500000002</v>
      </c>
      <c r="E23" s="16">
        <f>0.005*E7</f>
        <v>3059.1012375000005</v>
      </c>
      <c r="F23" s="104" t="s">
        <v>156</v>
      </c>
      <c r="G23" s="105"/>
      <c r="H23" s="105"/>
      <c r="I23" s="105"/>
      <c r="J23" s="115"/>
      <c r="K23" s="106"/>
    </row>
    <row r="24" spans="1:11" ht="15" customHeight="1">
      <c r="A24" s="81" t="s">
        <v>130</v>
      </c>
      <c r="B24" s="7">
        <f>0.003*B7</f>
        <v>1545.864</v>
      </c>
      <c r="C24" s="34">
        <f>0.003*C7</f>
        <v>1664.817</v>
      </c>
      <c r="D24" s="16">
        <f>0.003*D7</f>
        <v>1748.0578500000001</v>
      </c>
      <c r="E24" s="16">
        <f>0.003*E7</f>
        <v>1835.4607425000002</v>
      </c>
      <c r="F24" s="123" t="s">
        <v>157</v>
      </c>
      <c r="G24" s="143"/>
      <c r="H24" s="143"/>
      <c r="I24" s="143"/>
      <c r="J24" s="143"/>
      <c r="K24" s="125"/>
    </row>
    <row r="25" spans="1:11" ht="15" customHeight="1" thickBot="1">
      <c r="A25" s="81" t="s">
        <v>10</v>
      </c>
      <c r="B25" s="11">
        <f>(0.015*B7)-250</f>
        <v>7479.32</v>
      </c>
      <c r="C25" s="48">
        <f>(0.015*C7)-250</f>
        <v>8074.084999999999</v>
      </c>
      <c r="D25" s="18">
        <f>(0.015*D7)-250</f>
        <v>8490.289250000002</v>
      </c>
      <c r="E25" s="18">
        <f>(0.015*E7)-250</f>
        <v>8927.303712500001</v>
      </c>
      <c r="F25" s="104" t="s">
        <v>154</v>
      </c>
      <c r="G25" s="105"/>
      <c r="H25" s="105"/>
      <c r="I25" s="105"/>
      <c r="J25" s="105"/>
      <c r="K25" s="106"/>
    </row>
    <row r="26" spans="1:11" ht="19.5" customHeight="1">
      <c r="A26" s="69" t="s">
        <v>84</v>
      </c>
      <c r="B26" s="31">
        <f>ROUND(SUM(B19:B25),5)</f>
        <v>17785.08</v>
      </c>
      <c r="C26" s="73">
        <f>ROUND(SUM(C19:C25),5)</f>
        <v>19422.865</v>
      </c>
      <c r="D26" s="32">
        <f>ROUND(SUM(D19:D25),5)</f>
        <v>20394.00825</v>
      </c>
      <c r="E26" s="32">
        <f>ROUND(SUM(E19:E25),5)</f>
        <v>21413.70866</v>
      </c>
      <c r="F26" s="123"/>
      <c r="G26" s="124"/>
      <c r="H26" s="124"/>
      <c r="I26" s="124"/>
      <c r="J26" s="124"/>
      <c r="K26" s="125"/>
    </row>
    <row r="27" spans="1:11" ht="15.75" customHeight="1">
      <c r="A27" s="81" t="s">
        <v>129</v>
      </c>
      <c r="B27" s="7">
        <v>532.8</v>
      </c>
      <c r="C27" s="34">
        <v>500</v>
      </c>
      <c r="D27" s="16">
        <v>500</v>
      </c>
      <c r="E27" s="55">
        <v>500</v>
      </c>
      <c r="F27" s="112" t="s">
        <v>160</v>
      </c>
      <c r="G27" s="115"/>
      <c r="H27" s="115"/>
      <c r="I27" s="115"/>
      <c r="J27" s="115"/>
      <c r="K27" s="106"/>
    </row>
    <row r="28" spans="1:11" ht="15" customHeight="1" thickBot="1">
      <c r="A28" s="81" t="s">
        <v>11</v>
      </c>
      <c r="B28" s="8">
        <v>3000</v>
      </c>
      <c r="C28" s="74">
        <v>3300</v>
      </c>
      <c r="D28" s="16">
        <v>3600</v>
      </c>
      <c r="E28" s="55">
        <v>3900</v>
      </c>
      <c r="F28" s="112" t="s">
        <v>161</v>
      </c>
      <c r="G28" s="115"/>
      <c r="H28" s="115"/>
      <c r="I28" s="115"/>
      <c r="J28" s="115"/>
      <c r="K28" s="106"/>
    </row>
    <row r="29" spans="1:11" ht="62.25" customHeight="1" thickBot="1">
      <c r="A29" s="81" t="s">
        <v>89</v>
      </c>
      <c r="B29" s="36">
        <v>8000</v>
      </c>
      <c r="C29" s="36">
        <v>8000</v>
      </c>
      <c r="D29" s="38">
        <v>24000</v>
      </c>
      <c r="E29" s="16">
        <v>8000</v>
      </c>
      <c r="F29" s="104" t="s">
        <v>172</v>
      </c>
      <c r="G29" s="107"/>
      <c r="H29" s="107"/>
      <c r="I29" s="107"/>
      <c r="J29" s="107"/>
      <c r="K29" s="108"/>
    </row>
    <row r="30" spans="1:11" ht="15" customHeight="1">
      <c r="A30" s="81" t="s">
        <v>83</v>
      </c>
      <c r="B30" s="24">
        <v>0</v>
      </c>
      <c r="C30" s="72">
        <v>0</v>
      </c>
      <c r="D30" s="16">
        <v>3800</v>
      </c>
      <c r="E30" s="55">
        <v>0</v>
      </c>
      <c r="F30" s="104" t="s">
        <v>162</v>
      </c>
      <c r="G30" s="107"/>
      <c r="H30" s="107"/>
      <c r="I30" s="107"/>
      <c r="J30" s="107"/>
      <c r="K30" s="108"/>
    </row>
    <row r="31" spans="1:11" ht="15" customHeight="1">
      <c r="A31" s="81" t="s">
        <v>127</v>
      </c>
      <c r="B31" s="7">
        <v>0</v>
      </c>
      <c r="C31" s="34">
        <v>0</v>
      </c>
      <c r="D31" s="16">
        <v>3000</v>
      </c>
      <c r="E31" s="55">
        <v>0</v>
      </c>
      <c r="F31" s="104" t="s">
        <v>163</v>
      </c>
      <c r="G31" s="107"/>
      <c r="H31" s="107"/>
      <c r="I31" s="107"/>
      <c r="J31" s="107"/>
      <c r="K31" s="108"/>
    </row>
    <row r="32" spans="1:11" ht="15" customHeight="1" thickBot="1">
      <c r="A32" s="84" t="s">
        <v>128</v>
      </c>
      <c r="B32" s="11">
        <v>0</v>
      </c>
      <c r="C32" s="74">
        <v>0</v>
      </c>
      <c r="D32" s="17">
        <v>1500</v>
      </c>
      <c r="E32" s="56">
        <v>0</v>
      </c>
      <c r="F32" s="112" t="s">
        <v>164</v>
      </c>
      <c r="G32" s="115"/>
      <c r="H32" s="115"/>
      <c r="I32" s="115"/>
      <c r="J32" s="115"/>
      <c r="K32" s="106"/>
    </row>
    <row r="33" spans="1:11" ht="15" customHeight="1" thickBot="1">
      <c r="A33" s="79" t="s">
        <v>86</v>
      </c>
      <c r="B33" s="15">
        <f>ROUND(SUM(B16:B18)+SUM(B26:B32),5)</f>
        <v>104212.88</v>
      </c>
      <c r="C33" s="9">
        <f>ROUND(SUM(C16:C18)+SUM(C26:C32),5)</f>
        <v>113509.865</v>
      </c>
      <c r="D33" s="13">
        <f>ROUND(SUM(D16:D18)+SUM(D26:D32),5)</f>
        <v>153594.00825</v>
      </c>
      <c r="E33" s="64">
        <f>ROUND(SUM(E16:E18)+SUM(E26:E32),5)</f>
        <v>149813.70866</v>
      </c>
      <c r="F33" s="126"/>
      <c r="G33" s="127"/>
      <c r="H33" s="127"/>
      <c r="I33" s="127"/>
      <c r="J33" s="127"/>
      <c r="K33" s="128"/>
    </row>
    <row r="34" spans="1:11" ht="34.5" customHeight="1">
      <c r="A34" s="144" t="s">
        <v>74</v>
      </c>
      <c r="B34" s="145"/>
      <c r="C34" s="145"/>
      <c r="D34" s="145"/>
      <c r="E34" s="145"/>
      <c r="F34" s="129"/>
      <c r="G34" s="130"/>
      <c r="H34" s="130"/>
      <c r="I34" s="130"/>
      <c r="J34" s="130"/>
      <c r="K34" s="131"/>
    </row>
    <row r="35" spans="1:11" ht="15" customHeight="1">
      <c r="A35" s="132" t="s">
        <v>75</v>
      </c>
      <c r="B35" s="133"/>
      <c r="C35" s="133"/>
      <c r="D35" s="133"/>
      <c r="E35" s="133"/>
      <c r="F35" s="120" t="s">
        <v>142</v>
      </c>
      <c r="G35" s="105"/>
      <c r="H35" s="105"/>
      <c r="I35" s="105"/>
      <c r="J35" s="105"/>
      <c r="K35" s="106"/>
    </row>
    <row r="36" spans="1:11" ht="15" customHeight="1">
      <c r="A36" s="84" t="s">
        <v>126</v>
      </c>
      <c r="B36" s="24">
        <f>0.005*B7</f>
        <v>2576.44</v>
      </c>
      <c r="C36" s="24">
        <f>0.005*C7</f>
        <v>2774.695</v>
      </c>
      <c r="D36" s="24">
        <f>0.005*D7</f>
        <v>2913.4297500000002</v>
      </c>
      <c r="E36" s="25">
        <f>0.005*E7</f>
        <v>3059.1012375000005</v>
      </c>
      <c r="F36" s="104" t="s">
        <v>156</v>
      </c>
      <c r="G36" s="105"/>
      <c r="H36" s="105"/>
      <c r="I36" s="105"/>
      <c r="J36" s="115"/>
      <c r="K36" s="106"/>
    </row>
    <row r="37" spans="1:11" ht="15" customHeight="1">
      <c r="A37" s="81" t="s">
        <v>233</v>
      </c>
      <c r="B37" s="8">
        <v>1348</v>
      </c>
      <c r="C37" s="35">
        <v>2000</v>
      </c>
      <c r="D37" s="8">
        <v>3000</v>
      </c>
      <c r="E37" s="17">
        <v>5000</v>
      </c>
      <c r="F37" s="104" t="s">
        <v>234</v>
      </c>
      <c r="G37" s="119"/>
      <c r="H37" s="119"/>
      <c r="I37" s="119"/>
      <c r="J37" s="119"/>
      <c r="K37" s="111"/>
    </row>
    <row r="38" spans="1:11" ht="15" customHeight="1" thickBot="1">
      <c r="A38" s="81" t="s">
        <v>79</v>
      </c>
      <c r="B38" s="11">
        <f>0.0218*B7</f>
        <v>11233.2784</v>
      </c>
      <c r="C38" s="11">
        <f>0.0275*C7</f>
        <v>15260.8225</v>
      </c>
      <c r="D38" s="11">
        <f>0.03*D7</f>
        <v>17480.578500000003</v>
      </c>
      <c r="E38" s="18">
        <f>0.04*E7</f>
        <v>24472.809900000004</v>
      </c>
      <c r="F38" s="104" t="s">
        <v>158</v>
      </c>
      <c r="G38" s="105"/>
      <c r="H38" s="105"/>
      <c r="I38" s="105"/>
      <c r="J38" s="105"/>
      <c r="K38" s="106"/>
    </row>
    <row r="39" spans="1:11" ht="15" customHeight="1">
      <c r="A39" s="69" t="s">
        <v>85</v>
      </c>
      <c r="B39" s="29">
        <f>ROUND(SUM(B35:B38),5)</f>
        <v>15157.7184</v>
      </c>
      <c r="C39" s="29">
        <f>ROUND(SUM(C35:C38),5)</f>
        <v>20035.5175</v>
      </c>
      <c r="D39" s="29">
        <f>ROUND(SUM(D35:D38),5)</f>
        <v>23394.00825</v>
      </c>
      <c r="E39" s="60">
        <f>ROUND(SUM(E35:E38),5)</f>
        <v>32531.91114</v>
      </c>
      <c r="F39" s="126"/>
      <c r="G39" s="127"/>
      <c r="H39" s="127"/>
      <c r="I39" s="127"/>
      <c r="J39" s="127"/>
      <c r="K39" s="128"/>
    </row>
    <row r="40" spans="1:11" ht="17.25" customHeight="1">
      <c r="A40" s="86" t="s">
        <v>12</v>
      </c>
      <c r="B40" s="87"/>
      <c r="C40" s="87"/>
      <c r="D40" s="87"/>
      <c r="E40" s="87"/>
      <c r="F40" s="138"/>
      <c r="G40" s="138"/>
      <c r="H40" s="138"/>
      <c r="I40" s="138"/>
      <c r="J40" s="138"/>
      <c r="K40" s="139"/>
    </row>
    <row r="41" spans="1:11" ht="15" customHeight="1">
      <c r="A41" s="81" t="s">
        <v>103</v>
      </c>
      <c r="B41" s="24">
        <v>26255</v>
      </c>
      <c r="C41" s="24">
        <v>0</v>
      </c>
      <c r="D41" s="25">
        <v>0</v>
      </c>
      <c r="E41" s="54">
        <v>0</v>
      </c>
      <c r="F41" s="137"/>
      <c r="G41" s="138"/>
      <c r="H41" s="138"/>
      <c r="I41" s="138"/>
      <c r="J41" s="138"/>
      <c r="K41" s="139"/>
    </row>
    <row r="42" spans="1:11" ht="15" customHeight="1">
      <c r="A42" s="81" t="s">
        <v>104</v>
      </c>
      <c r="B42" s="7">
        <v>20000</v>
      </c>
      <c r="C42" s="7">
        <v>0</v>
      </c>
      <c r="D42" s="16">
        <v>0</v>
      </c>
      <c r="E42" s="55">
        <v>0</v>
      </c>
      <c r="F42" s="137"/>
      <c r="G42" s="138"/>
      <c r="H42" s="138"/>
      <c r="I42" s="138"/>
      <c r="J42" s="138"/>
      <c r="K42" s="139"/>
    </row>
    <row r="43" spans="1:11" ht="15" customHeight="1">
      <c r="A43" s="81" t="s">
        <v>230</v>
      </c>
      <c r="B43" s="8">
        <v>5000</v>
      </c>
      <c r="C43" s="8">
        <v>0</v>
      </c>
      <c r="D43" s="17">
        <v>0</v>
      </c>
      <c r="E43" s="57">
        <v>0</v>
      </c>
      <c r="F43" s="129"/>
      <c r="G43" s="130"/>
      <c r="H43" s="130"/>
      <c r="I43" s="130"/>
      <c r="J43" s="130"/>
      <c r="K43" s="131"/>
    </row>
    <row r="44" spans="1:11" ht="15" customHeight="1">
      <c r="A44" s="81" t="s">
        <v>147</v>
      </c>
      <c r="B44" s="8">
        <v>0</v>
      </c>
      <c r="C44" s="8">
        <v>2000</v>
      </c>
      <c r="D44" s="17">
        <v>5000</v>
      </c>
      <c r="E44" s="57">
        <v>10000</v>
      </c>
      <c r="F44" s="104" t="s">
        <v>213</v>
      </c>
      <c r="G44" s="105"/>
      <c r="H44" s="105"/>
      <c r="I44" s="105"/>
      <c r="J44" s="105"/>
      <c r="K44" s="106"/>
    </row>
    <row r="45" spans="1:11" ht="15" customHeight="1" thickBot="1">
      <c r="A45" s="81" t="s">
        <v>105</v>
      </c>
      <c r="B45" s="11">
        <v>1086.94</v>
      </c>
      <c r="C45" s="11">
        <v>0</v>
      </c>
      <c r="D45" s="18">
        <v>0</v>
      </c>
      <c r="E45" s="56">
        <v>0</v>
      </c>
      <c r="F45" s="104" t="s">
        <v>231</v>
      </c>
      <c r="G45" s="105"/>
      <c r="H45" s="105"/>
      <c r="I45" s="105"/>
      <c r="J45" s="105"/>
      <c r="K45" s="106"/>
    </row>
    <row r="46" spans="1:11" ht="15" customHeight="1">
      <c r="A46" s="69" t="s">
        <v>106</v>
      </c>
      <c r="B46" s="26">
        <f>SUM(B41:B45)</f>
        <v>52341.94</v>
      </c>
      <c r="C46" s="26">
        <f>SUM(C41:C45)</f>
        <v>2000</v>
      </c>
      <c r="D46" s="27">
        <f>SUM(D41:D45)</f>
        <v>5000</v>
      </c>
      <c r="E46" s="76">
        <f>SUM(E41:E45)</f>
        <v>10000</v>
      </c>
      <c r="F46" s="126"/>
      <c r="G46" s="127"/>
      <c r="H46" s="127"/>
      <c r="I46" s="127"/>
      <c r="J46" s="127"/>
      <c r="K46" s="128"/>
    </row>
    <row r="47" spans="1:11" ht="15" customHeight="1">
      <c r="A47" s="86" t="s">
        <v>131</v>
      </c>
      <c r="B47" s="87"/>
      <c r="C47" s="87"/>
      <c r="D47" s="87"/>
      <c r="E47" s="87"/>
      <c r="F47" s="138"/>
      <c r="G47" s="138"/>
      <c r="H47" s="138"/>
      <c r="I47" s="138"/>
      <c r="J47" s="138"/>
      <c r="K47" s="139"/>
    </row>
    <row r="48" spans="1:11" ht="15" customHeight="1">
      <c r="A48" s="81" t="s">
        <v>13</v>
      </c>
      <c r="B48" s="41">
        <v>1250</v>
      </c>
      <c r="C48" s="41">
        <v>1000</v>
      </c>
      <c r="D48" s="42">
        <v>1500</v>
      </c>
      <c r="E48" s="54">
        <v>2000</v>
      </c>
      <c r="F48" s="137"/>
      <c r="G48" s="138"/>
      <c r="H48" s="138"/>
      <c r="I48" s="138"/>
      <c r="J48" s="138"/>
      <c r="K48" s="139"/>
    </row>
    <row r="49" spans="1:11" ht="15" customHeight="1">
      <c r="A49" s="81" t="s">
        <v>14</v>
      </c>
      <c r="B49" s="6">
        <v>0</v>
      </c>
      <c r="C49" s="6">
        <v>1000</v>
      </c>
      <c r="D49" s="20">
        <v>1500</v>
      </c>
      <c r="E49" s="55">
        <v>2000</v>
      </c>
      <c r="F49" s="137"/>
      <c r="G49" s="138"/>
      <c r="H49" s="138"/>
      <c r="I49" s="138"/>
      <c r="J49" s="138"/>
      <c r="K49" s="139"/>
    </row>
    <row r="50" spans="1:11" ht="15" customHeight="1">
      <c r="A50" s="81" t="s">
        <v>15</v>
      </c>
      <c r="B50" s="7">
        <v>1500</v>
      </c>
      <c r="C50" s="7">
        <v>1500</v>
      </c>
      <c r="D50" s="16">
        <v>1500</v>
      </c>
      <c r="E50" s="55">
        <v>2000</v>
      </c>
      <c r="F50" s="137"/>
      <c r="G50" s="138"/>
      <c r="H50" s="138"/>
      <c r="I50" s="138"/>
      <c r="J50" s="138"/>
      <c r="K50" s="139"/>
    </row>
    <row r="51" spans="1:11" ht="15" customHeight="1" thickBot="1">
      <c r="A51" s="81" t="s">
        <v>16</v>
      </c>
      <c r="B51" s="14">
        <v>0</v>
      </c>
      <c r="C51" s="14">
        <v>0</v>
      </c>
      <c r="D51" s="21">
        <v>0</v>
      </c>
      <c r="E51" s="56">
        <v>0</v>
      </c>
      <c r="F51" s="137"/>
      <c r="G51" s="138"/>
      <c r="H51" s="138"/>
      <c r="I51" s="138"/>
      <c r="J51" s="138"/>
      <c r="K51" s="139"/>
    </row>
    <row r="52" spans="1:11" ht="15" customHeight="1">
      <c r="A52" s="69" t="s">
        <v>17</v>
      </c>
      <c r="B52" s="31">
        <f>ROUND(SUM(B47:B51),5)</f>
        <v>2750</v>
      </c>
      <c r="C52" s="31">
        <f>ROUND(SUM(C47:C51),5)</f>
        <v>3500</v>
      </c>
      <c r="D52" s="32">
        <f>ROUND(SUM(D47:D51),5)</f>
        <v>4500</v>
      </c>
      <c r="E52" s="65">
        <f>ROUND(SUM(E47:E51),5)</f>
        <v>6000</v>
      </c>
      <c r="F52" s="129"/>
      <c r="G52" s="130"/>
      <c r="H52" s="130"/>
      <c r="I52" s="130"/>
      <c r="J52" s="130"/>
      <c r="K52" s="131"/>
    </row>
    <row r="53" spans="1:11" ht="32.25" customHeight="1">
      <c r="A53" s="81" t="s">
        <v>18</v>
      </c>
      <c r="B53" s="7">
        <v>293.33</v>
      </c>
      <c r="C53" s="7">
        <v>500</v>
      </c>
      <c r="D53" s="16">
        <v>500</v>
      </c>
      <c r="E53" s="16">
        <v>500</v>
      </c>
      <c r="F53" s="104" t="s">
        <v>178</v>
      </c>
      <c r="G53" s="105"/>
      <c r="H53" s="105"/>
      <c r="I53" s="105"/>
      <c r="J53" s="105"/>
      <c r="K53" s="106"/>
    </row>
    <row r="54" spans="1:11" ht="78" customHeight="1">
      <c r="A54" s="81" t="s">
        <v>19</v>
      </c>
      <c r="B54" s="7">
        <v>10650</v>
      </c>
      <c r="C54" s="7">
        <v>20550</v>
      </c>
      <c r="D54" s="7">
        <v>20550</v>
      </c>
      <c r="E54" s="16">
        <v>20550</v>
      </c>
      <c r="F54" s="104" t="s">
        <v>182</v>
      </c>
      <c r="G54" s="105"/>
      <c r="H54" s="105"/>
      <c r="I54" s="105"/>
      <c r="J54" s="105"/>
      <c r="K54" s="111"/>
    </row>
    <row r="55" spans="1:11" ht="35.25" customHeight="1">
      <c r="A55" s="81" t="s">
        <v>183</v>
      </c>
      <c r="B55" s="7">
        <v>3037.39</v>
      </c>
      <c r="C55" s="7">
        <v>3500</v>
      </c>
      <c r="D55" s="7">
        <v>0</v>
      </c>
      <c r="E55" s="38">
        <v>0</v>
      </c>
      <c r="F55" s="104" t="s">
        <v>184</v>
      </c>
      <c r="G55" s="105"/>
      <c r="H55" s="105"/>
      <c r="I55" s="105"/>
      <c r="J55" s="105"/>
      <c r="K55" s="116"/>
    </row>
    <row r="56" spans="1:11" ht="19.5" customHeight="1">
      <c r="A56" s="86" t="s">
        <v>20</v>
      </c>
      <c r="B56" s="87"/>
      <c r="C56" s="87"/>
      <c r="D56" s="87"/>
      <c r="E56" s="87"/>
      <c r="F56" s="47"/>
      <c r="G56" s="47"/>
      <c r="H56" s="47"/>
      <c r="I56" s="47"/>
      <c r="J56" s="47"/>
      <c r="K56" s="50"/>
    </row>
    <row r="57" spans="1:11" ht="48.75" customHeight="1">
      <c r="A57" s="81" t="s">
        <v>77</v>
      </c>
      <c r="B57" s="24">
        <v>2750</v>
      </c>
      <c r="C57" s="24">
        <v>5000</v>
      </c>
      <c r="D57" s="25">
        <v>5000</v>
      </c>
      <c r="E57" s="25">
        <v>10000</v>
      </c>
      <c r="F57" s="104" t="s">
        <v>208</v>
      </c>
      <c r="G57" s="105"/>
      <c r="H57" s="105"/>
      <c r="I57" s="105"/>
      <c r="J57" s="105"/>
      <c r="K57" s="106"/>
    </row>
    <row r="58" spans="1:11" ht="33" customHeight="1">
      <c r="A58" s="81" t="s">
        <v>67</v>
      </c>
      <c r="B58" s="7">
        <v>1500</v>
      </c>
      <c r="C58" s="7">
        <v>1500</v>
      </c>
      <c r="D58" s="16">
        <v>1500</v>
      </c>
      <c r="E58" s="16">
        <v>1500</v>
      </c>
      <c r="F58" s="104" t="s">
        <v>214</v>
      </c>
      <c r="G58" s="105"/>
      <c r="H58" s="105"/>
      <c r="I58" s="105"/>
      <c r="J58" s="105"/>
      <c r="K58" s="106"/>
    </row>
    <row r="59" spans="1:11" ht="15" customHeight="1">
      <c r="A59" s="81" t="s">
        <v>119</v>
      </c>
      <c r="B59" s="7">
        <v>2000</v>
      </c>
      <c r="C59" s="7">
        <v>2000</v>
      </c>
      <c r="D59" s="16">
        <v>2000</v>
      </c>
      <c r="E59" s="55">
        <v>2000</v>
      </c>
      <c r="F59" s="104" t="s">
        <v>177</v>
      </c>
      <c r="G59" s="105"/>
      <c r="H59" s="105"/>
      <c r="I59" s="105"/>
      <c r="J59" s="105"/>
      <c r="K59" s="106"/>
    </row>
    <row r="60" spans="1:11" ht="30" customHeight="1" thickBot="1">
      <c r="A60" s="82" t="s">
        <v>80</v>
      </c>
      <c r="B60" s="11">
        <v>4000</v>
      </c>
      <c r="C60" s="11">
        <v>4000</v>
      </c>
      <c r="D60" s="18">
        <v>4000</v>
      </c>
      <c r="E60" s="18">
        <v>4000</v>
      </c>
      <c r="F60" s="104" t="s">
        <v>223</v>
      </c>
      <c r="G60" s="105"/>
      <c r="H60" s="105"/>
      <c r="I60" s="105"/>
      <c r="J60" s="105"/>
      <c r="K60" s="116"/>
    </row>
    <row r="61" spans="1:11" ht="19.5" customHeight="1">
      <c r="A61" s="69" t="s">
        <v>21</v>
      </c>
      <c r="B61" s="29">
        <f>ROUND(SUM(B56:B60),5)</f>
        <v>10250</v>
      </c>
      <c r="C61" s="29">
        <f>ROUND(SUM(C56:C60),5)</f>
        <v>12500</v>
      </c>
      <c r="D61" s="29">
        <f>ROUND(SUM(D56:D60),5)</f>
        <v>12500</v>
      </c>
      <c r="E61" s="32">
        <f>ROUND(SUM(E56:E60),5)</f>
        <v>17500</v>
      </c>
      <c r="F61" s="126"/>
      <c r="G61" s="127"/>
      <c r="H61" s="127"/>
      <c r="I61" s="127"/>
      <c r="J61" s="127"/>
      <c r="K61" s="128"/>
    </row>
    <row r="62" spans="1:11" ht="15" customHeight="1">
      <c r="A62" s="132" t="s">
        <v>22</v>
      </c>
      <c r="B62" s="133"/>
      <c r="C62" s="133"/>
      <c r="D62" s="133"/>
      <c r="E62" s="68"/>
      <c r="F62" s="130"/>
      <c r="G62" s="130"/>
      <c r="H62" s="130"/>
      <c r="I62" s="130"/>
      <c r="J62" s="130"/>
      <c r="K62" s="131"/>
    </row>
    <row r="63" spans="1:11" ht="15" customHeight="1">
      <c r="A63" s="81" t="s">
        <v>116</v>
      </c>
      <c r="B63" s="24">
        <v>5500</v>
      </c>
      <c r="C63" s="24">
        <v>0</v>
      </c>
      <c r="D63" s="25">
        <v>0</v>
      </c>
      <c r="E63" s="54">
        <v>0</v>
      </c>
      <c r="F63" s="104" t="s">
        <v>165</v>
      </c>
      <c r="G63" s="105"/>
      <c r="H63" s="105"/>
      <c r="I63" s="105"/>
      <c r="J63" s="105"/>
      <c r="K63" s="106"/>
    </row>
    <row r="64" spans="1:11" ht="15" customHeight="1">
      <c r="A64" s="81" t="s">
        <v>114</v>
      </c>
      <c r="B64" s="7">
        <v>750</v>
      </c>
      <c r="C64" s="7">
        <v>1000</v>
      </c>
      <c r="D64" s="16">
        <v>1000</v>
      </c>
      <c r="E64" s="55">
        <v>1000</v>
      </c>
      <c r="F64" s="104" t="s">
        <v>180</v>
      </c>
      <c r="G64" s="105"/>
      <c r="H64" s="105"/>
      <c r="I64" s="105"/>
      <c r="J64" s="105"/>
      <c r="K64" s="106"/>
    </row>
    <row r="65" spans="1:11" ht="15" customHeight="1">
      <c r="A65" s="81" t="s">
        <v>81</v>
      </c>
      <c r="B65" s="7">
        <f>(15000*1.02)+1500</f>
        <v>16800</v>
      </c>
      <c r="C65" s="7">
        <v>16800</v>
      </c>
      <c r="D65" s="16">
        <v>16800</v>
      </c>
      <c r="E65" s="55">
        <v>0</v>
      </c>
      <c r="F65" s="104" t="s">
        <v>203</v>
      </c>
      <c r="G65" s="105"/>
      <c r="H65" s="105"/>
      <c r="I65" s="105"/>
      <c r="J65" s="105"/>
      <c r="K65" s="106"/>
    </row>
    <row r="66" spans="1:11" ht="15" customHeight="1">
      <c r="A66" s="81" t="s">
        <v>68</v>
      </c>
      <c r="B66" s="7">
        <v>0</v>
      </c>
      <c r="C66" s="7">
        <v>0</v>
      </c>
      <c r="D66" s="16">
        <v>0</v>
      </c>
      <c r="E66" s="55">
        <v>0</v>
      </c>
      <c r="F66" s="104" t="s">
        <v>179</v>
      </c>
      <c r="G66" s="105"/>
      <c r="H66" s="105"/>
      <c r="I66" s="105"/>
      <c r="J66" s="105"/>
      <c r="K66" s="106"/>
    </row>
    <row r="67" spans="1:11" ht="15" customHeight="1">
      <c r="A67" s="81" t="s">
        <v>69</v>
      </c>
      <c r="B67" s="7">
        <v>0</v>
      </c>
      <c r="C67" s="7">
        <v>0</v>
      </c>
      <c r="D67" s="16">
        <v>0</v>
      </c>
      <c r="E67" s="55">
        <v>0</v>
      </c>
      <c r="F67" s="104" t="s">
        <v>179</v>
      </c>
      <c r="G67" s="105"/>
      <c r="H67" s="105"/>
      <c r="I67" s="105"/>
      <c r="J67" s="105"/>
      <c r="K67" s="106"/>
    </row>
    <row r="68" spans="1:11" ht="15" customHeight="1">
      <c r="A68" s="81" t="s">
        <v>23</v>
      </c>
      <c r="B68" s="7">
        <v>0</v>
      </c>
      <c r="C68" s="7">
        <v>0</v>
      </c>
      <c r="D68" s="16">
        <v>0</v>
      </c>
      <c r="E68" s="55">
        <v>0</v>
      </c>
      <c r="F68" s="104" t="s">
        <v>179</v>
      </c>
      <c r="G68" s="105"/>
      <c r="H68" s="105"/>
      <c r="I68" s="105"/>
      <c r="J68" s="105"/>
      <c r="K68" s="106"/>
    </row>
    <row r="69" spans="1:11" ht="15" customHeight="1" thickBot="1">
      <c r="A69" s="81" t="s">
        <v>24</v>
      </c>
      <c r="B69" s="11">
        <v>5000</v>
      </c>
      <c r="C69" s="11">
        <v>10000</v>
      </c>
      <c r="D69" s="18">
        <v>3000</v>
      </c>
      <c r="E69" s="56">
        <v>3000</v>
      </c>
      <c r="F69" s="104" t="s">
        <v>205</v>
      </c>
      <c r="G69" s="105"/>
      <c r="H69" s="105"/>
      <c r="I69" s="105"/>
      <c r="J69" s="105"/>
      <c r="K69" s="111"/>
    </row>
    <row r="70" spans="1:11" ht="15" customHeight="1">
      <c r="A70" s="69" t="s">
        <v>25</v>
      </c>
      <c r="B70" s="31">
        <f>ROUND(SUM(B63:B69),5)</f>
        <v>28050</v>
      </c>
      <c r="C70" s="31">
        <f>ROUND(SUM(C63:C69),5)</f>
        <v>27800</v>
      </c>
      <c r="D70" s="32">
        <f>ROUND(SUM(D63:D69),5)</f>
        <v>20800</v>
      </c>
      <c r="E70" s="32">
        <f>ROUND(SUM(E63:E69),5)</f>
        <v>4000</v>
      </c>
      <c r="F70" s="126"/>
      <c r="G70" s="127"/>
      <c r="H70" s="127"/>
      <c r="I70" s="127"/>
      <c r="J70" s="127"/>
      <c r="K70" s="128"/>
    </row>
    <row r="71" spans="1:11" ht="15" customHeight="1" thickBot="1">
      <c r="A71" s="81" t="s">
        <v>111</v>
      </c>
      <c r="B71" s="8">
        <v>3000</v>
      </c>
      <c r="C71" s="8">
        <v>3000</v>
      </c>
      <c r="D71" s="17">
        <v>3000</v>
      </c>
      <c r="E71" s="56">
        <v>5000</v>
      </c>
      <c r="F71" s="137"/>
      <c r="G71" s="138"/>
      <c r="H71" s="138"/>
      <c r="I71" s="138"/>
      <c r="J71" s="138"/>
      <c r="K71" s="139"/>
    </row>
    <row r="72" spans="1:11" ht="15" customHeight="1" thickBot="1">
      <c r="A72" s="85" t="s">
        <v>100</v>
      </c>
      <c r="B72" s="9">
        <f>B39+B46+B52+B53+B54+B55+B61+B70+B71</f>
        <v>125530.3784</v>
      </c>
      <c r="C72" s="9">
        <f>C39+C46+C52+C53+C54+C55+C61+C70+C71</f>
        <v>93385.5175</v>
      </c>
      <c r="D72" s="9">
        <f>D39+D46+D52+D53+D54+D55+D61+D70+D71</f>
        <v>90244.00825</v>
      </c>
      <c r="E72" s="64">
        <f>E39+E46+E52+E53+E54+E55+E61+E70+E71</f>
        <v>96081.91114</v>
      </c>
      <c r="F72" s="137"/>
      <c r="G72" s="138"/>
      <c r="H72" s="138"/>
      <c r="I72" s="138"/>
      <c r="J72" s="138"/>
      <c r="K72" s="139"/>
    </row>
    <row r="73" spans="1:11" ht="24.75" customHeight="1">
      <c r="A73" s="140" t="s">
        <v>26</v>
      </c>
      <c r="B73" s="141"/>
      <c r="C73" s="141"/>
      <c r="D73" s="141"/>
      <c r="E73" s="142"/>
      <c r="F73" s="129"/>
      <c r="G73" s="130"/>
      <c r="H73" s="130"/>
      <c r="I73" s="130"/>
      <c r="J73" s="130"/>
      <c r="K73" s="131"/>
    </row>
    <row r="74" spans="1:11" ht="63" customHeight="1">
      <c r="A74" s="81" t="s">
        <v>123</v>
      </c>
      <c r="B74" s="7">
        <v>41000</v>
      </c>
      <c r="C74" s="72">
        <v>51500</v>
      </c>
      <c r="D74" s="25">
        <v>77300</v>
      </c>
      <c r="E74" s="25">
        <v>155655</v>
      </c>
      <c r="F74" s="104" t="s">
        <v>202</v>
      </c>
      <c r="G74" s="107"/>
      <c r="H74" s="107"/>
      <c r="I74" s="107"/>
      <c r="J74" s="107"/>
      <c r="K74" s="108"/>
    </row>
    <row r="75" spans="1:11" ht="15" customHeight="1">
      <c r="A75" s="81" t="s">
        <v>132</v>
      </c>
      <c r="B75" s="7">
        <v>18000</v>
      </c>
      <c r="C75" s="34">
        <v>0</v>
      </c>
      <c r="D75" s="16">
        <v>0</v>
      </c>
      <c r="E75" s="55">
        <v>0</v>
      </c>
      <c r="F75" s="123"/>
      <c r="G75" s="143"/>
      <c r="H75" s="143"/>
      <c r="I75" s="143"/>
      <c r="J75" s="143"/>
      <c r="K75" s="125"/>
    </row>
    <row r="76" spans="1:11" ht="15" customHeight="1">
      <c r="A76" s="81" t="s">
        <v>185</v>
      </c>
      <c r="B76" s="7">
        <v>0</v>
      </c>
      <c r="C76" s="34">
        <v>0</v>
      </c>
      <c r="D76" s="16">
        <v>4670</v>
      </c>
      <c r="E76" s="55">
        <f>0.18*E74</f>
        <v>28017.899999999998</v>
      </c>
      <c r="F76" s="104" t="s">
        <v>190</v>
      </c>
      <c r="G76" s="119"/>
      <c r="H76" s="119"/>
      <c r="I76" s="119"/>
      <c r="J76" s="119"/>
      <c r="K76" s="111"/>
    </row>
    <row r="77" spans="1:11" ht="15" customHeight="1">
      <c r="A77" s="81" t="s">
        <v>186</v>
      </c>
      <c r="B77" s="7">
        <v>0</v>
      </c>
      <c r="C77" s="34">
        <v>0</v>
      </c>
      <c r="D77" s="16">
        <v>1600</v>
      </c>
      <c r="E77" s="55">
        <v>9600</v>
      </c>
      <c r="F77" s="104" t="s">
        <v>191</v>
      </c>
      <c r="G77" s="119"/>
      <c r="H77" s="119"/>
      <c r="I77" s="119"/>
      <c r="J77" s="119"/>
      <c r="K77" s="111"/>
    </row>
    <row r="78" spans="1:11" ht="15" customHeight="1">
      <c r="A78" s="81" t="s">
        <v>187</v>
      </c>
      <c r="B78" s="7">
        <v>0</v>
      </c>
      <c r="C78" s="34">
        <v>0</v>
      </c>
      <c r="D78" s="16">
        <v>200</v>
      </c>
      <c r="E78" s="55">
        <v>1200</v>
      </c>
      <c r="F78" s="123"/>
      <c r="G78" s="124"/>
      <c r="H78" s="124"/>
      <c r="I78" s="124"/>
      <c r="J78" s="124"/>
      <c r="K78" s="125"/>
    </row>
    <row r="79" spans="1:11" ht="15" customHeight="1">
      <c r="A79" s="81" t="s">
        <v>188</v>
      </c>
      <c r="B79" s="7">
        <v>0</v>
      </c>
      <c r="C79" s="34">
        <v>0</v>
      </c>
      <c r="D79" s="16">
        <v>0</v>
      </c>
      <c r="E79" s="55">
        <v>6000</v>
      </c>
      <c r="F79" s="104" t="s">
        <v>222</v>
      </c>
      <c r="G79" s="119"/>
      <c r="H79" s="119"/>
      <c r="I79" s="119"/>
      <c r="J79" s="119"/>
      <c r="K79" s="111"/>
    </row>
    <row r="80" spans="1:11" ht="15" customHeight="1">
      <c r="A80" s="81" t="s">
        <v>189</v>
      </c>
      <c r="B80" s="7">
        <v>0</v>
      </c>
      <c r="C80" s="34">
        <v>0</v>
      </c>
      <c r="D80" s="16">
        <v>0</v>
      </c>
      <c r="E80" s="55">
        <v>3000</v>
      </c>
      <c r="F80" s="126"/>
      <c r="G80" s="127"/>
      <c r="H80" s="127"/>
      <c r="I80" s="127"/>
      <c r="J80" s="127"/>
      <c r="K80" s="128"/>
    </row>
    <row r="81" spans="1:11" ht="15" customHeight="1">
      <c r="A81" s="81" t="s">
        <v>124</v>
      </c>
      <c r="B81" s="7">
        <v>4613</v>
      </c>
      <c r="C81" s="34">
        <v>0</v>
      </c>
      <c r="D81" s="16">
        <v>0</v>
      </c>
      <c r="E81" s="55">
        <v>0</v>
      </c>
      <c r="F81" s="137"/>
      <c r="G81" s="138"/>
      <c r="H81" s="138"/>
      <c r="I81" s="138"/>
      <c r="J81" s="138"/>
      <c r="K81" s="139"/>
    </row>
    <row r="82" spans="1:11" ht="15" customHeight="1">
      <c r="A82" s="81" t="s">
        <v>125</v>
      </c>
      <c r="B82" s="7">
        <v>4500</v>
      </c>
      <c r="C82" s="34">
        <v>5000</v>
      </c>
      <c r="D82" s="16">
        <v>5500</v>
      </c>
      <c r="E82" s="55">
        <v>0</v>
      </c>
      <c r="F82" s="104" t="s">
        <v>159</v>
      </c>
      <c r="G82" s="105"/>
      <c r="H82" s="105"/>
      <c r="I82" s="105"/>
      <c r="J82" s="105"/>
      <c r="K82" s="106"/>
    </row>
    <row r="83" spans="1:11" ht="15" customHeight="1" thickBot="1">
      <c r="A83" s="81" t="s">
        <v>194</v>
      </c>
      <c r="B83" s="7">
        <v>6000</v>
      </c>
      <c r="C83" s="74">
        <v>11000</v>
      </c>
      <c r="D83" s="16">
        <v>9500</v>
      </c>
      <c r="E83" s="55">
        <v>10000</v>
      </c>
      <c r="F83" s="104" t="s">
        <v>209</v>
      </c>
      <c r="G83" s="105"/>
      <c r="H83" s="105"/>
      <c r="I83" s="105"/>
      <c r="J83" s="105"/>
      <c r="K83" s="106"/>
    </row>
    <row r="84" spans="1:11" ht="15" customHeight="1" thickBot="1">
      <c r="A84" s="81" t="s">
        <v>88</v>
      </c>
      <c r="B84" s="7">
        <v>1500</v>
      </c>
      <c r="C84" s="75">
        <v>2500</v>
      </c>
      <c r="D84" s="38">
        <v>7000</v>
      </c>
      <c r="E84" s="55">
        <v>2000</v>
      </c>
      <c r="F84" s="112" t="s">
        <v>171</v>
      </c>
      <c r="G84" s="113"/>
      <c r="H84" s="113"/>
      <c r="I84" s="113"/>
      <c r="J84" s="113"/>
      <c r="K84" s="114"/>
    </row>
    <row r="85" spans="1:11" ht="15" customHeight="1">
      <c r="A85" s="81" t="s">
        <v>87</v>
      </c>
      <c r="B85" s="7">
        <v>0</v>
      </c>
      <c r="C85" s="72">
        <v>0</v>
      </c>
      <c r="D85" s="16">
        <v>0</v>
      </c>
      <c r="E85" s="55">
        <v>2000</v>
      </c>
      <c r="F85" s="104" t="s">
        <v>224</v>
      </c>
      <c r="G85" s="105"/>
      <c r="H85" s="105"/>
      <c r="I85" s="105"/>
      <c r="J85" s="105"/>
      <c r="K85" s="30"/>
    </row>
    <row r="86" spans="1:11" ht="15" customHeight="1">
      <c r="A86" s="81" t="s">
        <v>170</v>
      </c>
      <c r="B86" s="7">
        <v>18000</v>
      </c>
      <c r="C86" s="34">
        <v>0</v>
      </c>
      <c r="D86" s="16">
        <v>0</v>
      </c>
      <c r="E86" s="55">
        <v>0</v>
      </c>
      <c r="F86" s="126"/>
      <c r="G86" s="136"/>
      <c r="H86" s="136"/>
      <c r="I86" s="136"/>
      <c r="J86" s="136"/>
      <c r="K86" s="146"/>
    </row>
    <row r="87" spans="1:11" ht="15" customHeight="1" thickBot="1">
      <c r="A87" s="81" t="s">
        <v>110</v>
      </c>
      <c r="B87" s="7">
        <v>0</v>
      </c>
      <c r="C87" s="74">
        <v>20000</v>
      </c>
      <c r="D87" s="17">
        <v>80000</v>
      </c>
      <c r="E87" s="56">
        <v>0</v>
      </c>
      <c r="F87" s="137"/>
      <c r="G87" s="138"/>
      <c r="H87" s="138"/>
      <c r="I87" s="138"/>
      <c r="J87" s="138"/>
      <c r="K87" s="139"/>
    </row>
    <row r="88" spans="1:11" ht="15" customHeight="1" thickBot="1">
      <c r="A88" s="69" t="s">
        <v>27</v>
      </c>
      <c r="B88" s="80">
        <f>ROUND(SUM(B73:B87),5)</f>
        <v>93613</v>
      </c>
      <c r="C88" s="77">
        <f>ROUND(SUM(C73:C87),5)</f>
        <v>90000</v>
      </c>
      <c r="D88" s="13">
        <f>ROUND(SUM(D73:D87),5)</f>
        <v>185770</v>
      </c>
      <c r="E88" s="64">
        <f>ROUND(SUM(E73:E87),5)</f>
        <v>217472.9</v>
      </c>
      <c r="F88" s="137"/>
      <c r="G88" s="138"/>
      <c r="H88" s="138"/>
      <c r="I88" s="138"/>
      <c r="J88" s="138"/>
      <c r="K88" s="139"/>
    </row>
    <row r="89" spans="1:11" ht="24.75" customHeight="1">
      <c r="A89" s="134" t="s">
        <v>96</v>
      </c>
      <c r="B89" s="135"/>
      <c r="C89" s="135"/>
      <c r="D89" s="135"/>
      <c r="E89" s="135"/>
      <c r="F89" s="137"/>
      <c r="G89" s="138"/>
      <c r="H89" s="138"/>
      <c r="I89" s="138"/>
      <c r="J89" s="138"/>
      <c r="K89" s="139"/>
    </row>
    <row r="90" spans="1:11" ht="15" customHeight="1">
      <c r="A90" s="86" t="s">
        <v>97</v>
      </c>
      <c r="B90" s="133"/>
      <c r="C90" s="133"/>
      <c r="D90" s="133"/>
      <c r="E90" s="133"/>
      <c r="F90" s="138"/>
      <c r="G90" s="138"/>
      <c r="H90" s="138"/>
      <c r="I90" s="138"/>
      <c r="J90" s="138"/>
      <c r="K90" s="139"/>
    </row>
    <row r="91" spans="1:11" ht="15" customHeight="1">
      <c r="A91" s="86" t="s">
        <v>98</v>
      </c>
      <c r="B91" s="87"/>
      <c r="C91" s="87"/>
      <c r="D91" s="87"/>
      <c r="E91" s="87"/>
      <c r="F91" s="138"/>
      <c r="G91" s="138"/>
      <c r="H91" s="138"/>
      <c r="I91" s="138"/>
      <c r="J91" s="138"/>
      <c r="K91" s="139"/>
    </row>
    <row r="92" spans="1:11" ht="15" customHeight="1">
      <c r="A92" s="81" t="s">
        <v>225</v>
      </c>
      <c r="B92" s="24">
        <v>13006.5</v>
      </c>
      <c r="C92" s="24">
        <v>14196</v>
      </c>
      <c r="D92" s="24">
        <v>14196</v>
      </c>
      <c r="E92" s="25">
        <v>14196</v>
      </c>
      <c r="F92" s="104" t="s">
        <v>206</v>
      </c>
      <c r="G92" s="105"/>
      <c r="H92" s="105"/>
      <c r="I92" s="105"/>
      <c r="J92" s="105"/>
      <c r="K92" s="111"/>
    </row>
    <row r="93" spans="1:11" ht="15" customHeight="1">
      <c r="A93" s="81" t="s">
        <v>70</v>
      </c>
      <c r="B93" s="7">
        <v>2200</v>
      </c>
      <c r="C93" s="7">
        <v>3600</v>
      </c>
      <c r="D93" s="16">
        <v>3600</v>
      </c>
      <c r="E93" s="55">
        <v>3600</v>
      </c>
      <c r="F93" s="126"/>
      <c r="G93" s="136"/>
      <c r="H93" s="136"/>
      <c r="I93" s="136"/>
      <c r="J93" s="136"/>
      <c r="K93" s="128"/>
    </row>
    <row r="94" spans="1:11" ht="15" customHeight="1">
      <c r="A94" s="81" t="s">
        <v>113</v>
      </c>
      <c r="B94" s="7">
        <v>500</v>
      </c>
      <c r="C94" s="7">
        <v>500</v>
      </c>
      <c r="D94" s="16">
        <v>1000</v>
      </c>
      <c r="E94" s="55">
        <v>1000</v>
      </c>
      <c r="F94" s="137"/>
      <c r="G94" s="138"/>
      <c r="H94" s="138"/>
      <c r="I94" s="138"/>
      <c r="J94" s="138"/>
      <c r="K94" s="139"/>
    </row>
    <row r="95" spans="1:11" ht="15" customHeight="1">
      <c r="A95" s="81" t="s">
        <v>28</v>
      </c>
      <c r="B95" s="7">
        <v>2000</v>
      </c>
      <c r="C95" s="7">
        <v>2500</v>
      </c>
      <c r="D95" s="16">
        <v>2500</v>
      </c>
      <c r="E95" s="55">
        <v>2500</v>
      </c>
      <c r="F95" s="137"/>
      <c r="G95" s="138"/>
      <c r="H95" s="138"/>
      <c r="I95" s="138"/>
      <c r="J95" s="138"/>
      <c r="K95" s="139"/>
    </row>
    <row r="96" spans="1:11" ht="15" customHeight="1">
      <c r="A96" s="83" t="s">
        <v>29</v>
      </c>
      <c r="B96" s="7">
        <v>500</v>
      </c>
      <c r="C96" s="7">
        <v>500</v>
      </c>
      <c r="D96" s="16">
        <v>1000</v>
      </c>
      <c r="E96" s="55">
        <v>1000</v>
      </c>
      <c r="F96" s="137"/>
      <c r="G96" s="138"/>
      <c r="H96" s="138"/>
      <c r="I96" s="138"/>
      <c r="J96" s="138"/>
      <c r="K96" s="139"/>
    </row>
    <row r="97" spans="1:11" ht="15" customHeight="1">
      <c r="A97" s="81" t="s">
        <v>30</v>
      </c>
      <c r="B97" s="7">
        <v>7550</v>
      </c>
      <c r="C97" s="7">
        <v>7500</v>
      </c>
      <c r="D97" s="16">
        <v>7500</v>
      </c>
      <c r="E97" s="55">
        <v>8000</v>
      </c>
      <c r="F97" s="137"/>
      <c r="G97" s="138"/>
      <c r="H97" s="138"/>
      <c r="I97" s="138"/>
      <c r="J97" s="138"/>
      <c r="K97" s="139"/>
    </row>
    <row r="98" spans="1:11" ht="15" customHeight="1">
      <c r="A98" s="81" t="s">
        <v>92</v>
      </c>
      <c r="B98" s="7">
        <v>2900</v>
      </c>
      <c r="C98" s="7">
        <v>2500</v>
      </c>
      <c r="D98" s="16">
        <v>2500</v>
      </c>
      <c r="E98" s="55">
        <v>2500</v>
      </c>
      <c r="F98" s="137"/>
      <c r="G98" s="138"/>
      <c r="H98" s="138"/>
      <c r="I98" s="138"/>
      <c r="J98" s="138"/>
      <c r="K98" s="139"/>
    </row>
    <row r="99" spans="1:11" ht="15" customHeight="1">
      <c r="A99" s="81" t="s">
        <v>90</v>
      </c>
      <c r="B99" s="7">
        <v>5800</v>
      </c>
      <c r="C99" s="7">
        <v>5300</v>
      </c>
      <c r="D99" s="16">
        <v>5400</v>
      </c>
      <c r="E99" s="55">
        <v>5500</v>
      </c>
      <c r="F99" s="137"/>
      <c r="G99" s="138"/>
      <c r="H99" s="138"/>
      <c r="I99" s="138"/>
      <c r="J99" s="138"/>
      <c r="K99" s="139"/>
    </row>
    <row r="100" spans="1:11" ht="15" customHeight="1">
      <c r="A100" s="81" t="s">
        <v>91</v>
      </c>
      <c r="B100" s="7">
        <v>300</v>
      </c>
      <c r="C100" s="7">
        <v>500</v>
      </c>
      <c r="D100" s="16">
        <v>0</v>
      </c>
      <c r="E100" s="55">
        <v>0</v>
      </c>
      <c r="F100" s="137"/>
      <c r="G100" s="138"/>
      <c r="H100" s="138"/>
      <c r="I100" s="138"/>
      <c r="J100" s="138"/>
      <c r="K100" s="139"/>
    </row>
    <row r="101" spans="1:11" ht="15" customHeight="1">
      <c r="A101" s="81" t="s">
        <v>31</v>
      </c>
      <c r="B101" s="7">
        <v>3000</v>
      </c>
      <c r="C101" s="7">
        <v>1000</v>
      </c>
      <c r="D101" s="7">
        <v>1000</v>
      </c>
      <c r="E101" s="55">
        <v>1000</v>
      </c>
      <c r="F101" s="137"/>
      <c r="G101" s="138"/>
      <c r="H101" s="138"/>
      <c r="I101" s="138"/>
      <c r="J101" s="138"/>
      <c r="K101" s="139"/>
    </row>
    <row r="102" spans="1:11" ht="15" customHeight="1" thickBot="1">
      <c r="A102" s="81" t="s">
        <v>232</v>
      </c>
      <c r="B102" s="11">
        <v>4800</v>
      </c>
      <c r="C102" s="18">
        <v>0</v>
      </c>
      <c r="D102" s="48">
        <v>0</v>
      </c>
      <c r="E102" s="66">
        <v>0</v>
      </c>
      <c r="F102" s="137"/>
      <c r="G102" s="138"/>
      <c r="H102" s="138"/>
      <c r="I102" s="138"/>
      <c r="J102" s="138"/>
      <c r="K102" s="139"/>
    </row>
    <row r="103" spans="1:11" ht="15" customHeight="1">
      <c r="A103" s="69" t="s">
        <v>101</v>
      </c>
      <c r="B103" s="26">
        <f>ROUND(SUM(B91:B102),5)</f>
        <v>42556.5</v>
      </c>
      <c r="C103" s="26">
        <f>ROUND(SUM(C91:C102),5)</f>
        <v>38096</v>
      </c>
      <c r="D103" s="27">
        <f>ROUND(SUM(D91:D102),5)</f>
        <v>38696</v>
      </c>
      <c r="E103" s="27">
        <f>ROUND(SUM(E91:E102),5)</f>
        <v>39296</v>
      </c>
      <c r="F103" s="137"/>
      <c r="G103" s="138"/>
      <c r="H103" s="138"/>
      <c r="I103" s="138"/>
      <c r="J103" s="138"/>
      <c r="K103" s="139"/>
    </row>
    <row r="104" spans="1:11" ht="15" customHeight="1">
      <c r="A104" s="86" t="s">
        <v>32</v>
      </c>
      <c r="B104" s="87"/>
      <c r="C104" s="87"/>
      <c r="D104" s="87"/>
      <c r="E104" s="87"/>
      <c r="F104" s="138"/>
      <c r="G104" s="138"/>
      <c r="H104" s="138"/>
      <c r="I104" s="138"/>
      <c r="J104" s="138"/>
      <c r="K104" s="139"/>
    </row>
    <row r="105" spans="1:11" ht="15" customHeight="1">
      <c r="A105" s="81" t="s">
        <v>33</v>
      </c>
      <c r="B105" s="24">
        <v>1100</v>
      </c>
      <c r="C105" s="24">
        <v>1200</v>
      </c>
      <c r="D105" s="25">
        <v>1200</v>
      </c>
      <c r="E105" s="54">
        <v>1200</v>
      </c>
      <c r="F105" s="137"/>
      <c r="G105" s="138"/>
      <c r="H105" s="138"/>
      <c r="I105" s="138"/>
      <c r="J105" s="138"/>
      <c r="K105" s="139"/>
    </row>
    <row r="106" spans="1:11" ht="15" customHeight="1" thickBot="1">
      <c r="A106" s="81" t="s">
        <v>34</v>
      </c>
      <c r="B106" s="11">
        <v>13250</v>
      </c>
      <c r="C106" s="11">
        <v>14500</v>
      </c>
      <c r="D106" s="18">
        <v>15000</v>
      </c>
      <c r="E106" s="56">
        <v>15500</v>
      </c>
      <c r="F106" s="137"/>
      <c r="G106" s="138"/>
      <c r="H106" s="138"/>
      <c r="I106" s="138"/>
      <c r="J106" s="138"/>
      <c r="K106" s="139"/>
    </row>
    <row r="107" spans="1:11" ht="15" customHeight="1">
      <c r="A107" s="69" t="s">
        <v>35</v>
      </c>
      <c r="B107" s="26">
        <f>ROUND(SUM(B104:B106),5)</f>
        <v>14350</v>
      </c>
      <c r="C107" s="26">
        <f>ROUND(SUM(C104:C106),5)</f>
        <v>15700</v>
      </c>
      <c r="D107" s="27">
        <f>ROUND(SUM(D104:D106),5)</f>
        <v>16200</v>
      </c>
      <c r="E107" s="76">
        <f>ROUND(SUM(E104:E106),5)</f>
        <v>16700</v>
      </c>
      <c r="F107" s="137"/>
      <c r="G107" s="138"/>
      <c r="H107" s="138"/>
      <c r="I107" s="138"/>
      <c r="J107" s="138"/>
      <c r="K107" s="139"/>
    </row>
    <row r="108" spans="1:11" ht="15" customHeight="1">
      <c r="A108" s="86" t="s">
        <v>36</v>
      </c>
      <c r="B108" s="87"/>
      <c r="C108" s="87"/>
      <c r="D108" s="87"/>
      <c r="E108" s="87"/>
      <c r="F108" s="138"/>
      <c r="G108" s="138"/>
      <c r="H108" s="138"/>
      <c r="I108" s="138"/>
      <c r="J108" s="138"/>
      <c r="K108" s="139"/>
    </row>
    <row r="109" spans="1:11" ht="15" customHeight="1">
      <c r="A109" s="81" t="s">
        <v>37</v>
      </c>
      <c r="B109" s="24">
        <v>5600</v>
      </c>
      <c r="C109" s="24">
        <v>5800</v>
      </c>
      <c r="D109" s="25">
        <v>6000</v>
      </c>
      <c r="E109" s="54">
        <v>6400</v>
      </c>
      <c r="F109" s="137"/>
      <c r="G109" s="138"/>
      <c r="H109" s="138"/>
      <c r="I109" s="138"/>
      <c r="J109" s="138"/>
      <c r="K109" s="139"/>
    </row>
    <row r="110" spans="1:11" ht="15" customHeight="1">
      <c r="A110" s="81" t="s">
        <v>38</v>
      </c>
      <c r="B110" s="7">
        <v>1000</v>
      </c>
      <c r="C110" s="7">
        <v>1000</v>
      </c>
      <c r="D110" s="16">
        <v>1000</v>
      </c>
      <c r="E110" s="55">
        <v>1000</v>
      </c>
      <c r="F110" s="137"/>
      <c r="G110" s="138"/>
      <c r="H110" s="138"/>
      <c r="I110" s="138"/>
      <c r="J110" s="138"/>
      <c r="K110" s="139"/>
    </row>
    <row r="111" spans="1:11" ht="15" customHeight="1">
      <c r="A111" s="81" t="s">
        <v>39</v>
      </c>
      <c r="B111" s="7">
        <v>400</v>
      </c>
      <c r="C111" s="7">
        <v>0</v>
      </c>
      <c r="D111" s="16">
        <v>0</v>
      </c>
      <c r="E111" s="55">
        <v>0</v>
      </c>
      <c r="F111" s="104" t="s">
        <v>146</v>
      </c>
      <c r="G111" s="105"/>
      <c r="H111" s="105"/>
      <c r="I111" s="105"/>
      <c r="J111" s="105"/>
      <c r="K111" s="106"/>
    </row>
    <row r="112" spans="1:11" ht="15" customHeight="1" thickBot="1">
      <c r="A112" s="81" t="s">
        <v>193</v>
      </c>
      <c r="B112" s="11">
        <v>950</v>
      </c>
      <c r="C112" s="11">
        <v>1600</v>
      </c>
      <c r="D112" s="18">
        <v>1600</v>
      </c>
      <c r="E112" s="56">
        <v>1600</v>
      </c>
      <c r="F112" s="104" t="s">
        <v>218</v>
      </c>
      <c r="G112" s="105"/>
      <c r="H112" s="105"/>
      <c r="I112" s="105"/>
      <c r="J112" s="105"/>
      <c r="K112" s="106"/>
    </row>
    <row r="113" spans="1:11" ht="15" customHeight="1">
      <c r="A113" s="69" t="s">
        <v>40</v>
      </c>
      <c r="B113" s="31">
        <f>ROUND(SUM(B108:B112),5)</f>
        <v>7950</v>
      </c>
      <c r="C113" s="31">
        <f>ROUND(SUM(C108:C112),5)</f>
        <v>8400</v>
      </c>
      <c r="D113" s="32">
        <f>ROUND(SUM(D108:D112),5)</f>
        <v>8600</v>
      </c>
      <c r="E113" s="32">
        <f>ROUND(SUM(E108:E112),5)</f>
        <v>9000</v>
      </c>
      <c r="F113" s="104"/>
      <c r="G113" s="89"/>
      <c r="H113" s="89"/>
      <c r="I113" s="89"/>
      <c r="J113" s="89"/>
      <c r="K113" s="150"/>
    </row>
    <row r="114" spans="1:11" ht="15" customHeight="1" thickBot="1">
      <c r="A114" s="81" t="s">
        <v>41</v>
      </c>
      <c r="B114" s="11">
        <v>1500</v>
      </c>
      <c r="C114" s="11">
        <v>1500</v>
      </c>
      <c r="D114" s="18">
        <v>1500</v>
      </c>
      <c r="E114" s="56">
        <v>1500</v>
      </c>
      <c r="F114" s="104" t="s">
        <v>146</v>
      </c>
      <c r="G114" s="105"/>
      <c r="H114" s="105"/>
      <c r="I114" s="105"/>
      <c r="J114" s="105"/>
      <c r="K114" s="106"/>
    </row>
    <row r="115" spans="1:11" ht="15" customHeight="1">
      <c r="A115" s="69" t="s">
        <v>95</v>
      </c>
      <c r="B115" s="26">
        <f>ROUND(B90+B103+B107+SUM(B113:B114),5)</f>
        <v>66356.5</v>
      </c>
      <c r="C115" s="26">
        <f>ROUND(C90+C103+C107+SUM(C113:C114),5)</f>
        <v>63696</v>
      </c>
      <c r="D115" s="27">
        <f>ROUND(D90+D103+D107+SUM(D113:D114),5)</f>
        <v>64996</v>
      </c>
      <c r="E115" s="27">
        <f>ROUND(E90+E103+E107+SUM(E113:E114),5)</f>
        <v>66496</v>
      </c>
      <c r="F115" s="126"/>
      <c r="G115" s="127"/>
      <c r="H115" s="127"/>
      <c r="I115" s="127"/>
      <c r="J115" s="127"/>
      <c r="K115" s="128"/>
    </row>
    <row r="116" spans="1:11" ht="24.75" customHeight="1">
      <c r="A116" s="88" t="s">
        <v>42</v>
      </c>
      <c r="B116" s="89"/>
      <c r="C116" s="89"/>
      <c r="D116" s="89"/>
      <c r="E116" s="89"/>
      <c r="F116" s="130"/>
      <c r="G116" s="130"/>
      <c r="H116" s="130"/>
      <c r="I116" s="130"/>
      <c r="J116" s="130"/>
      <c r="K116" s="131"/>
    </row>
    <row r="117" spans="1:11" ht="15" customHeight="1">
      <c r="A117" s="81" t="s">
        <v>43</v>
      </c>
      <c r="B117" s="24">
        <v>2500</v>
      </c>
      <c r="C117" s="24">
        <v>3500</v>
      </c>
      <c r="D117" s="25">
        <v>3500</v>
      </c>
      <c r="E117" s="54">
        <v>3500</v>
      </c>
      <c r="F117" s="104" t="s">
        <v>221</v>
      </c>
      <c r="G117" s="105"/>
      <c r="H117" s="105"/>
      <c r="I117" s="105"/>
      <c r="J117" s="105"/>
      <c r="K117" s="106"/>
    </row>
    <row r="118" spans="1:11" ht="31.5" customHeight="1">
      <c r="A118" s="81" t="s">
        <v>168</v>
      </c>
      <c r="B118" s="8">
        <v>4450</v>
      </c>
      <c r="C118" s="8">
        <v>6250</v>
      </c>
      <c r="D118" s="17">
        <v>6250</v>
      </c>
      <c r="E118" s="17">
        <v>6250</v>
      </c>
      <c r="F118" s="104" t="s">
        <v>181</v>
      </c>
      <c r="G118" s="105"/>
      <c r="H118" s="105"/>
      <c r="I118" s="105"/>
      <c r="J118" s="105"/>
      <c r="K118" s="111"/>
    </row>
    <row r="119" spans="1:11" ht="15" customHeight="1">
      <c r="A119" s="86" t="s">
        <v>76</v>
      </c>
      <c r="B119" s="87"/>
      <c r="C119" s="87"/>
      <c r="D119" s="87"/>
      <c r="E119" s="87"/>
      <c r="F119" s="151"/>
      <c r="G119" s="124"/>
      <c r="H119" s="124"/>
      <c r="I119" s="124"/>
      <c r="J119" s="124"/>
      <c r="K119" s="125"/>
    </row>
    <row r="120" spans="1:11" ht="15" customHeight="1">
      <c r="A120" s="81" t="s">
        <v>133</v>
      </c>
      <c r="B120" s="24">
        <v>24000</v>
      </c>
      <c r="C120" s="24">
        <v>24000</v>
      </c>
      <c r="D120" s="25">
        <v>24000</v>
      </c>
      <c r="E120" s="54">
        <v>24000</v>
      </c>
      <c r="F120" s="104" t="s">
        <v>226</v>
      </c>
      <c r="G120" s="105"/>
      <c r="H120" s="105"/>
      <c r="I120" s="105"/>
      <c r="J120" s="105"/>
      <c r="K120" s="106"/>
    </row>
    <row r="121" spans="1:11" ht="15" customHeight="1">
      <c r="A121" s="81" t="s">
        <v>136</v>
      </c>
      <c r="B121" s="7">
        <v>8750</v>
      </c>
      <c r="C121" s="7">
        <v>8750</v>
      </c>
      <c r="D121" s="16">
        <v>8750</v>
      </c>
      <c r="E121" s="55">
        <v>8750</v>
      </c>
      <c r="F121" s="104" t="s">
        <v>226</v>
      </c>
      <c r="G121" s="105"/>
      <c r="H121" s="105"/>
      <c r="I121" s="105"/>
      <c r="J121" s="105"/>
      <c r="K121" s="106"/>
    </row>
    <row r="122" spans="1:11" ht="15" customHeight="1">
      <c r="A122" s="81" t="s">
        <v>135</v>
      </c>
      <c r="B122" s="6">
        <v>2650</v>
      </c>
      <c r="C122" s="6">
        <v>3000</v>
      </c>
      <c r="D122" s="20">
        <v>3000</v>
      </c>
      <c r="E122" s="55">
        <v>3000</v>
      </c>
      <c r="F122" s="104" t="s">
        <v>227</v>
      </c>
      <c r="G122" s="105"/>
      <c r="H122" s="105"/>
      <c r="I122" s="105"/>
      <c r="J122" s="105"/>
      <c r="K122" s="106"/>
    </row>
    <row r="123" spans="1:11" ht="15" customHeight="1">
      <c r="A123" s="81" t="s">
        <v>99</v>
      </c>
      <c r="B123" s="7">
        <v>750</v>
      </c>
      <c r="C123" s="7">
        <v>600</v>
      </c>
      <c r="D123" s="16">
        <v>600</v>
      </c>
      <c r="E123" s="55">
        <v>600</v>
      </c>
      <c r="F123" s="104" t="s">
        <v>228</v>
      </c>
      <c r="G123" s="105"/>
      <c r="H123" s="105"/>
      <c r="I123" s="105"/>
      <c r="J123" s="105"/>
      <c r="K123" s="106"/>
    </row>
    <row r="124" spans="1:11" ht="15" customHeight="1">
      <c r="A124" s="81" t="s">
        <v>93</v>
      </c>
      <c r="B124" s="7">
        <v>4000</v>
      </c>
      <c r="C124" s="7">
        <v>4000</v>
      </c>
      <c r="D124" s="16">
        <v>4000</v>
      </c>
      <c r="E124" s="55">
        <v>4000</v>
      </c>
      <c r="F124" s="104" t="s">
        <v>207</v>
      </c>
      <c r="G124" s="105"/>
      <c r="H124" s="105"/>
      <c r="I124" s="105"/>
      <c r="J124" s="105"/>
      <c r="K124" s="106"/>
    </row>
    <row r="125" spans="1:11" ht="15" customHeight="1">
      <c r="A125" s="81" t="s">
        <v>118</v>
      </c>
      <c r="B125" s="7">
        <v>1000</v>
      </c>
      <c r="C125" s="7">
        <v>1000</v>
      </c>
      <c r="D125" s="16">
        <v>1000</v>
      </c>
      <c r="E125" s="55">
        <v>1000</v>
      </c>
      <c r="F125" s="104" t="s">
        <v>207</v>
      </c>
      <c r="G125" s="105"/>
      <c r="H125" s="105"/>
      <c r="I125" s="105"/>
      <c r="J125" s="105"/>
      <c r="K125" s="106"/>
    </row>
    <row r="126" spans="1:11" ht="15" customHeight="1" thickBot="1">
      <c r="A126" s="81" t="s">
        <v>117</v>
      </c>
      <c r="B126" s="11">
        <v>2240</v>
      </c>
      <c r="C126" s="11">
        <v>3240</v>
      </c>
      <c r="D126" s="18">
        <v>3240</v>
      </c>
      <c r="E126" s="56">
        <v>3240</v>
      </c>
      <c r="F126" s="104" t="s">
        <v>229</v>
      </c>
      <c r="G126" s="105"/>
      <c r="H126" s="105"/>
      <c r="I126" s="105"/>
      <c r="J126" s="105"/>
      <c r="K126" s="106"/>
    </row>
    <row r="127" spans="1:11" ht="15" customHeight="1">
      <c r="A127" s="69" t="s">
        <v>82</v>
      </c>
      <c r="B127" s="29">
        <f>ROUND(SUM(B119:B126),5)</f>
        <v>43390</v>
      </c>
      <c r="C127" s="29">
        <f>ROUND(SUM(C119:C126),5)</f>
        <v>44590</v>
      </c>
      <c r="D127" s="29">
        <f>ROUND(SUM(D119:D126),5)</f>
        <v>44590</v>
      </c>
      <c r="E127" s="32">
        <f>ROUND(SUM(E119:E126),5)</f>
        <v>44590</v>
      </c>
      <c r="F127" s="126"/>
      <c r="G127" s="127"/>
      <c r="H127" s="127"/>
      <c r="I127" s="127"/>
      <c r="J127" s="127"/>
      <c r="K127" s="128"/>
    </row>
    <row r="128" spans="1:11" ht="46.5" customHeight="1">
      <c r="A128" s="81" t="s">
        <v>71</v>
      </c>
      <c r="B128" s="24">
        <v>15200</v>
      </c>
      <c r="C128" s="24">
        <v>22200</v>
      </c>
      <c r="D128" s="24">
        <v>22200</v>
      </c>
      <c r="E128" s="58">
        <v>22200</v>
      </c>
      <c r="F128" s="104" t="s">
        <v>219</v>
      </c>
      <c r="G128" s="105"/>
      <c r="H128" s="105"/>
      <c r="I128" s="105"/>
      <c r="J128" s="105"/>
      <c r="K128" s="106"/>
    </row>
    <row r="129" spans="1:11" ht="15" customHeight="1">
      <c r="A129" s="81" t="s">
        <v>44</v>
      </c>
      <c r="B129" s="24">
        <v>0</v>
      </c>
      <c r="C129" s="24">
        <v>400</v>
      </c>
      <c r="D129" s="25">
        <v>400</v>
      </c>
      <c r="E129" s="55">
        <v>400</v>
      </c>
      <c r="F129" s="118" t="s">
        <v>220</v>
      </c>
      <c r="G129" s="119"/>
      <c r="H129" s="119"/>
      <c r="I129" s="119"/>
      <c r="J129" s="119"/>
      <c r="K129" s="111"/>
    </row>
    <row r="130" spans="1:11" ht="15" customHeight="1">
      <c r="A130" s="81" t="s">
        <v>94</v>
      </c>
      <c r="B130" s="7">
        <v>609.03</v>
      </c>
      <c r="C130" s="7">
        <v>0</v>
      </c>
      <c r="D130" s="16">
        <v>0</v>
      </c>
      <c r="E130" s="55">
        <v>0</v>
      </c>
      <c r="F130" s="104" t="s">
        <v>169</v>
      </c>
      <c r="G130" s="105"/>
      <c r="H130" s="105"/>
      <c r="I130" s="105"/>
      <c r="J130" s="105"/>
      <c r="K130" s="106"/>
    </row>
    <row r="131" spans="1:11" ht="15" customHeight="1">
      <c r="A131" s="81" t="s">
        <v>72</v>
      </c>
      <c r="B131" s="7">
        <v>226.31</v>
      </c>
      <c r="C131" s="7">
        <v>1000</v>
      </c>
      <c r="D131" s="16">
        <v>1000</v>
      </c>
      <c r="E131" s="55">
        <v>1000</v>
      </c>
      <c r="F131" s="126"/>
      <c r="G131" s="136"/>
      <c r="H131" s="136"/>
      <c r="I131" s="136"/>
      <c r="J131" s="136"/>
      <c r="K131" s="128"/>
    </row>
    <row r="132" spans="1:11" ht="30.75" customHeight="1">
      <c r="A132" s="81" t="s">
        <v>109</v>
      </c>
      <c r="B132" s="7">
        <v>11000</v>
      </c>
      <c r="C132" s="7">
        <v>12000</v>
      </c>
      <c r="D132" s="16">
        <v>12000</v>
      </c>
      <c r="E132" s="16">
        <v>18000</v>
      </c>
      <c r="F132" s="104" t="s">
        <v>192</v>
      </c>
      <c r="G132" s="105"/>
      <c r="H132" s="105"/>
      <c r="I132" s="105"/>
      <c r="J132" s="105"/>
      <c r="K132" s="106"/>
    </row>
    <row r="133" spans="1:11" ht="15" customHeight="1">
      <c r="A133" s="81" t="s">
        <v>45</v>
      </c>
      <c r="B133" s="7">
        <v>2000</v>
      </c>
      <c r="C133" s="7">
        <v>2000</v>
      </c>
      <c r="D133" s="16">
        <v>2000</v>
      </c>
      <c r="E133" s="55">
        <v>5000</v>
      </c>
      <c r="F133" s="104" t="s">
        <v>145</v>
      </c>
      <c r="G133" s="105"/>
      <c r="H133" s="105"/>
      <c r="I133" s="105"/>
      <c r="J133" s="105"/>
      <c r="K133" s="106"/>
    </row>
    <row r="134" spans="1:11" ht="15" customHeight="1" thickBot="1">
      <c r="A134" s="81" t="s">
        <v>46</v>
      </c>
      <c r="B134" s="11">
        <v>0</v>
      </c>
      <c r="C134" s="11">
        <v>0</v>
      </c>
      <c r="D134" s="18">
        <v>1000</v>
      </c>
      <c r="E134" s="56">
        <v>2000</v>
      </c>
      <c r="F134" s="126"/>
      <c r="G134" s="136"/>
      <c r="H134" s="136"/>
      <c r="I134" s="136"/>
      <c r="J134" s="136"/>
      <c r="K134" s="128"/>
    </row>
    <row r="135" spans="1:11" ht="15" customHeight="1">
      <c r="A135" s="69" t="s">
        <v>47</v>
      </c>
      <c r="B135" s="31">
        <f>ROUND(SUM(B116:B118)+B127+SUM(B128:B134),5)</f>
        <v>79375.34</v>
      </c>
      <c r="C135" s="26">
        <f>ROUND(SUM(C116:C118)+C127+SUM(C128:C134),5)</f>
        <v>91940</v>
      </c>
      <c r="D135" s="27">
        <f>ROUND(SUM(D116:D118)+D127+SUM(D128:D134),5)</f>
        <v>92940</v>
      </c>
      <c r="E135" s="27">
        <f>ROUND(SUM(E116:E118)+E127+SUM(E128:E134),5)</f>
        <v>102940</v>
      </c>
      <c r="F135" s="137"/>
      <c r="G135" s="138"/>
      <c r="H135" s="138"/>
      <c r="I135" s="138"/>
      <c r="J135" s="138"/>
      <c r="K135" s="139"/>
    </row>
    <row r="136" spans="1:11" ht="24.75" customHeight="1">
      <c r="A136" s="88" t="s">
        <v>48</v>
      </c>
      <c r="B136" s="89"/>
      <c r="C136" s="89"/>
      <c r="D136" s="89"/>
      <c r="E136" s="89"/>
      <c r="F136" s="138"/>
      <c r="G136" s="138"/>
      <c r="H136" s="138"/>
      <c r="I136" s="138"/>
      <c r="J136" s="138"/>
      <c r="K136" s="139"/>
    </row>
    <row r="137" spans="1:11" ht="19.5" customHeight="1">
      <c r="A137" s="86" t="s">
        <v>148</v>
      </c>
      <c r="B137" s="90"/>
      <c r="C137" s="90"/>
      <c r="D137" s="90"/>
      <c r="E137" s="90"/>
      <c r="F137" s="138"/>
      <c r="G137" s="138"/>
      <c r="H137" s="138"/>
      <c r="I137" s="138"/>
      <c r="J137" s="138"/>
      <c r="K137" s="139"/>
    </row>
    <row r="138" spans="1:11" ht="30" customHeight="1">
      <c r="A138" s="81" t="s">
        <v>174</v>
      </c>
      <c r="B138" s="24">
        <v>39904</v>
      </c>
      <c r="C138" s="24">
        <v>84492</v>
      </c>
      <c r="D138" s="24">
        <v>85490</v>
      </c>
      <c r="E138" s="25">
        <v>86508</v>
      </c>
      <c r="F138" s="104" t="s">
        <v>216</v>
      </c>
      <c r="G138" s="105"/>
      <c r="H138" s="105"/>
      <c r="I138" s="105"/>
      <c r="J138" s="105"/>
      <c r="K138" s="111"/>
    </row>
    <row r="139" spans="1:11" ht="15" customHeight="1">
      <c r="A139" s="81" t="s">
        <v>150</v>
      </c>
      <c r="B139" s="8">
        <f>0.18*B138</f>
        <v>7182.719999999999</v>
      </c>
      <c r="C139" s="8">
        <f>0.18*C138</f>
        <v>15208.56</v>
      </c>
      <c r="D139" s="8">
        <f>0.18*D138</f>
        <v>15388.199999999999</v>
      </c>
      <c r="E139" s="17">
        <f>0.18*E138</f>
        <v>15571.439999999999</v>
      </c>
      <c r="F139" s="104" t="s">
        <v>152</v>
      </c>
      <c r="G139" s="105"/>
      <c r="H139" s="105"/>
      <c r="I139" s="105"/>
      <c r="J139" s="105"/>
      <c r="K139" s="106"/>
    </row>
    <row r="140" spans="1:11" ht="15" customHeight="1">
      <c r="A140" s="81" t="s">
        <v>151</v>
      </c>
      <c r="B140" s="43">
        <v>2183</v>
      </c>
      <c r="C140" s="43">
        <v>7799</v>
      </c>
      <c r="D140" s="43">
        <v>7799</v>
      </c>
      <c r="E140" s="59">
        <v>7799</v>
      </c>
      <c r="F140" s="104" t="s">
        <v>210</v>
      </c>
      <c r="G140" s="105"/>
      <c r="H140" s="105"/>
      <c r="I140" s="105"/>
      <c r="J140" s="105"/>
      <c r="K140" s="106"/>
    </row>
    <row r="141" spans="1:11" ht="15" customHeight="1" thickBot="1">
      <c r="A141" s="81" t="s">
        <v>173</v>
      </c>
      <c r="B141" s="44">
        <v>3438</v>
      </c>
      <c r="C141" s="44">
        <v>7500</v>
      </c>
      <c r="D141" s="44">
        <v>7500</v>
      </c>
      <c r="E141" s="44">
        <v>7500</v>
      </c>
      <c r="F141" s="104" t="s">
        <v>176</v>
      </c>
      <c r="G141" s="115"/>
      <c r="H141" s="115"/>
      <c r="I141" s="115"/>
      <c r="J141" s="115"/>
      <c r="K141" s="106"/>
    </row>
    <row r="142" spans="1:11" ht="15" customHeight="1">
      <c r="A142" s="69" t="s">
        <v>149</v>
      </c>
      <c r="B142" s="32">
        <f>ROUND(SUM(B137:B141),5)</f>
        <v>52707.72</v>
      </c>
      <c r="C142" s="32">
        <f>ROUND(SUM(C137:C141),5)</f>
        <v>114999.56</v>
      </c>
      <c r="D142" s="32">
        <f>ROUND(SUM(D137:D141),5)</f>
        <v>116177.2</v>
      </c>
      <c r="E142" s="32">
        <f>ROUND(SUM(E137:E141),5)</f>
        <v>117378.44</v>
      </c>
      <c r="F142" s="126"/>
      <c r="G142" s="136"/>
      <c r="H142" s="136"/>
      <c r="I142" s="136"/>
      <c r="J142" s="136"/>
      <c r="K142" s="128"/>
    </row>
    <row r="143" spans="1:11" ht="15" customHeight="1">
      <c r="A143" s="86" t="s">
        <v>49</v>
      </c>
      <c r="B143" s="87"/>
      <c r="C143" s="87"/>
      <c r="D143" s="87"/>
      <c r="E143" s="87"/>
      <c r="F143" s="138"/>
      <c r="G143" s="138"/>
      <c r="H143" s="138"/>
      <c r="I143" s="138"/>
      <c r="J143" s="138"/>
      <c r="K143" s="139"/>
    </row>
    <row r="144" spans="1:11" ht="15" customHeight="1">
      <c r="A144" s="81" t="s">
        <v>50</v>
      </c>
      <c r="B144" s="24">
        <v>52000</v>
      </c>
      <c r="C144" s="24">
        <v>52000</v>
      </c>
      <c r="D144" s="25">
        <f>1.02*C144</f>
        <v>53040</v>
      </c>
      <c r="E144" s="54">
        <f>1.02*D144</f>
        <v>54100.8</v>
      </c>
      <c r="F144" s="104" t="s">
        <v>217</v>
      </c>
      <c r="G144" s="105"/>
      <c r="H144" s="105"/>
      <c r="I144" s="105"/>
      <c r="J144" s="105"/>
      <c r="K144" s="106"/>
    </row>
    <row r="145" spans="1:11" ht="15" customHeight="1">
      <c r="A145" s="81" t="s">
        <v>51</v>
      </c>
      <c r="B145" s="7">
        <f>0.0765*B144</f>
        <v>3978</v>
      </c>
      <c r="C145" s="7">
        <f>0.0765*C144</f>
        <v>3978</v>
      </c>
      <c r="D145" s="16">
        <f>0.0765*D144</f>
        <v>4057.56</v>
      </c>
      <c r="E145" s="55">
        <f>0.0765*E144</f>
        <v>4138.7112</v>
      </c>
      <c r="F145" s="117" t="s">
        <v>143</v>
      </c>
      <c r="G145" s="105"/>
      <c r="H145" s="105"/>
      <c r="I145" s="105"/>
      <c r="J145" s="105"/>
      <c r="K145" s="106"/>
    </row>
    <row r="146" spans="1:11" ht="15" customHeight="1">
      <c r="A146" s="81" t="s">
        <v>52</v>
      </c>
      <c r="B146" s="7">
        <f>0.09*B144</f>
        <v>4680</v>
      </c>
      <c r="C146" s="7">
        <f>0.09*C144</f>
        <v>4680</v>
      </c>
      <c r="D146" s="16">
        <f>0.09*D144</f>
        <v>4773.599999999999</v>
      </c>
      <c r="E146" s="55">
        <f>0.09*E144</f>
        <v>4869.072</v>
      </c>
      <c r="F146" s="104" t="s">
        <v>144</v>
      </c>
      <c r="G146" s="105"/>
      <c r="H146" s="105"/>
      <c r="I146" s="105"/>
      <c r="J146" s="105"/>
      <c r="K146" s="106"/>
    </row>
    <row r="147" spans="1:11" ht="15" customHeight="1" thickBot="1">
      <c r="A147" s="81" t="s">
        <v>53</v>
      </c>
      <c r="B147" s="11">
        <v>3500</v>
      </c>
      <c r="C147" s="11">
        <v>5500</v>
      </c>
      <c r="D147" s="18">
        <v>5700</v>
      </c>
      <c r="E147" s="56">
        <v>5900</v>
      </c>
      <c r="F147" s="104" t="s">
        <v>211</v>
      </c>
      <c r="G147" s="105"/>
      <c r="H147" s="105"/>
      <c r="I147" s="105"/>
      <c r="J147" s="105"/>
      <c r="K147" s="106"/>
    </row>
    <row r="148" spans="1:11" ht="15" customHeight="1">
      <c r="A148" s="69" t="s">
        <v>54</v>
      </c>
      <c r="B148" s="27">
        <f>ROUND(SUM(B143:B147),5)</f>
        <v>64158</v>
      </c>
      <c r="C148" s="28">
        <f>ROUND(SUM(C143:C147),5)</f>
        <v>66158</v>
      </c>
      <c r="D148" s="28">
        <f>ROUND(SUM(D143:D147),5)</f>
        <v>67571.16</v>
      </c>
      <c r="E148" s="27">
        <f>ROUND(SUM(E143:E147),5)</f>
        <v>69008.5832</v>
      </c>
      <c r="F148" s="126"/>
      <c r="G148" s="127"/>
      <c r="H148" s="127"/>
      <c r="I148" s="127"/>
      <c r="J148" s="127"/>
      <c r="K148" s="128"/>
    </row>
    <row r="149" spans="1:11" ht="15" customHeight="1">
      <c r="A149" s="86" t="s">
        <v>55</v>
      </c>
      <c r="B149" s="87"/>
      <c r="C149" s="87"/>
      <c r="D149" s="87"/>
      <c r="E149" s="87"/>
      <c r="F149" s="138"/>
      <c r="G149" s="138"/>
      <c r="H149" s="138"/>
      <c r="I149" s="138"/>
      <c r="J149" s="138"/>
      <c r="K149" s="139"/>
    </row>
    <row r="150" spans="1:11" ht="15" customHeight="1">
      <c r="A150" s="81" t="s">
        <v>56</v>
      </c>
      <c r="B150" s="24">
        <v>40227</v>
      </c>
      <c r="C150" s="24">
        <v>41600</v>
      </c>
      <c r="D150" s="25">
        <f>1.02*C150</f>
        <v>42432</v>
      </c>
      <c r="E150" s="54">
        <f>1.02*D150</f>
        <v>43280.64</v>
      </c>
      <c r="F150" s="104" t="s">
        <v>217</v>
      </c>
      <c r="G150" s="105"/>
      <c r="H150" s="105"/>
      <c r="I150" s="105"/>
      <c r="J150" s="105"/>
      <c r="K150" s="106"/>
    </row>
    <row r="151" spans="1:11" ht="15" customHeight="1">
      <c r="A151" s="81" t="s">
        <v>57</v>
      </c>
      <c r="B151" s="7">
        <f>0.0765*B150</f>
        <v>3077.3655</v>
      </c>
      <c r="C151" s="7">
        <f>0.0765*C150</f>
        <v>3182.4</v>
      </c>
      <c r="D151" s="16">
        <f>0.0765*D150</f>
        <v>3246.048</v>
      </c>
      <c r="E151" s="55">
        <f>0.0765*E150</f>
        <v>3310.9689599999997</v>
      </c>
      <c r="F151" s="117" t="s">
        <v>143</v>
      </c>
      <c r="G151" s="105"/>
      <c r="H151" s="105"/>
      <c r="I151" s="105"/>
      <c r="J151" s="105"/>
      <c r="K151" s="106"/>
    </row>
    <row r="152" spans="1:11" ht="15" customHeight="1">
      <c r="A152" s="81" t="s">
        <v>58</v>
      </c>
      <c r="B152" s="7">
        <f>0.09*B150</f>
        <v>3620.43</v>
      </c>
      <c r="C152" s="7">
        <f>0.09*C150</f>
        <v>3744</v>
      </c>
      <c r="D152" s="16">
        <f>0.09*D150</f>
        <v>3818.8799999999997</v>
      </c>
      <c r="E152" s="55">
        <f>0.09*E150</f>
        <v>3895.2576</v>
      </c>
      <c r="F152" s="104" t="s">
        <v>144</v>
      </c>
      <c r="G152" s="105"/>
      <c r="H152" s="105"/>
      <c r="I152" s="105"/>
      <c r="J152" s="105"/>
      <c r="K152" s="106"/>
    </row>
    <row r="153" spans="1:11" ht="15" customHeight="1" thickBot="1">
      <c r="A153" s="81" t="s">
        <v>73</v>
      </c>
      <c r="B153" s="11">
        <v>8964</v>
      </c>
      <c r="C153" s="11">
        <v>9120</v>
      </c>
      <c r="D153" s="18">
        <v>9360</v>
      </c>
      <c r="E153" s="56">
        <v>9600</v>
      </c>
      <c r="F153" s="104" t="s">
        <v>210</v>
      </c>
      <c r="G153" s="105"/>
      <c r="H153" s="105"/>
      <c r="I153" s="105"/>
      <c r="J153" s="105"/>
      <c r="K153" s="106"/>
    </row>
    <row r="154" spans="1:11" ht="15" customHeight="1">
      <c r="A154" s="69" t="s">
        <v>59</v>
      </c>
      <c r="B154" s="26">
        <f>ROUND(SUM(B149:B153),5)</f>
        <v>55888.7955</v>
      </c>
      <c r="C154" s="26">
        <f>ROUND(SUM(C149:C153),5)</f>
        <v>57646.4</v>
      </c>
      <c r="D154" s="27">
        <f>ROUND(SUM(D149:D153),5)</f>
        <v>58856.928</v>
      </c>
      <c r="E154" s="27">
        <f>ROUND(SUM(E149:E153),5)</f>
        <v>60086.86656</v>
      </c>
      <c r="F154" s="126"/>
      <c r="G154" s="127"/>
      <c r="H154" s="127"/>
      <c r="I154" s="127"/>
      <c r="J154" s="127"/>
      <c r="K154" s="128"/>
    </row>
    <row r="155" spans="1:11" ht="15" customHeight="1">
      <c r="A155" s="86" t="s">
        <v>60</v>
      </c>
      <c r="B155" s="87"/>
      <c r="C155" s="87"/>
      <c r="D155" s="87"/>
      <c r="E155" s="87"/>
      <c r="F155" s="138"/>
      <c r="G155" s="138"/>
      <c r="H155" s="138"/>
      <c r="I155" s="138"/>
      <c r="J155" s="138"/>
      <c r="K155" s="139"/>
    </row>
    <row r="156" spans="1:11" ht="15" customHeight="1">
      <c r="A156" s="81" t="s">
        <v>61</v>
      </c>
      <c r="B156" s="24">
        <v>12500</v>
      </c>
      <c r="C156" s="24">
        <v>15300</v>
      </c>
      <c r="D156" s="25">
        <v>15300</v>
      </c>
      <c r="E156" s="54">
        <v>15300</v>
      </c>
      <c r="F156" s="104" t="s">
        <v>215</v>
      </c>
      <c r="G156" s="105"/>
      <c r="H156" s="105"/>
      <c r="I156" s="105"/>
      <c r="J156" s="105"/>
      <c r="K156" s="30"/>
    </row>
    <row r="157" spans="1:11" ht="15" customHeight="1">
      <c r="A157" s="81" t="s">
        <v>62</v>
      </c>
      <c r="B157" s="7">
        <f>0.0765*B156</f>
        <v>956.25</v>
      </c>
      <c r="C157" s="7">
        <f>0.0765*C156</f>
        <v>1170.45</v>
      </c>
      <c r="D157" s="16">
        <f>0.0765*D156</f>
        <v>1170.45</v>
      </c>
      <c r="E157" s="55">
        <f>0.0765*E156</f>
        <v>1170.45</v>
      </c>
      <c r="F157" s="117" t="s">
        <v>143</v>
      </c>
      <c r="G157" s="105"/>
      <c r="H157" s="105"/>
      <c r="I157" s="105"/>
      <c r="J157" s="105"/>
      <c r="K157" s="106"/>
    </row>
    <row r="158" spans="1:11" ht="15" customHeight="1">
      <c r="A158" s="81" t="s">
        <v>63</v>
      </c>
      <c r="B158" s="7">
        <f>0.09*B156</f>
        <v>1125</v>
      </c>
      <c r="C158" s="7">
        <f>0.09*C156</f>
        <v>1377</v>
      </c>
      <c r="D158" s="16">
        <f>0.09*D156</f>
        <v>1377</v>
      </c>
      <c r="E158" s="55">
        <f>0.09*E156</f>
        <v>1377</v>
      </c>
      <c r="F158" s="104" t="s">
        <v>144</v>
      </c>
      <c r="G158" s="105"/>
      <c r="H158" s="105"/>
      <c r="I158" s="105"/>
      <c r="J158" s="105"/>
      <c r="K158" s="106"/>
    </row>
    <row r="159" spans="1:11" ht="15" customHeight="1" thickBot="1">
      <c r="A159" s="69" t="s">
        <v>64</v>
      </c>
      <c r="B159" s="12">
        <f>ROUND(SUM(B155:B158),5)</f>
        <v>14581.25</v>
      </c>
      <c r="C159" s="12">
        <f>ROUND(SUM(C155:C158),5)</f>
        <v>17847.45</v>
      </c>
      <c r="D159" s="19">
        <f>ROUND(SUM(D155:D158),5)</f>
        <v>17847.45</v>
      </c>
      <c r="E159" s="19">
        <f>ROUND(SUM(E155:E158),5)</f>
        <v>17847.45</v>
      </c>
      <c r="F159" s="126"/>
      <c r="G159" s="127"/>
      <c r="H159" s="127"/>
      <c r="I159" s="127"/>
      <c r="J159" s="127"/>
      <c r="K159" s="128"/>
    </row>
    <row r="160" spans="1:11" ht="15" customHeight="1" thickBot="1">
      <c r="A160" s="69" t="s">
        <v>65</v>
      </c>
      <c r="B160" s="15">
        <f>ROUND(B136+B142+B148+B154+B159,5)</f>
        <v>187335.7655</v>
      </c>
      <c r="C160" s="15">
        <f>ROUND(C136+C142+C148+C154+C159,5)</f>
        <v>256651.41</v>
      </c>
      <c r="D160" s="15">
        <f>ROUND(D136+D142+D148+D154+D159,5)</f>
        <v>260452.738</v>
      </c>
      <c r="E160" s="64">
        <f>ROUND(E136+E142+E148+E154+E159,5)</f>
        <v>264321.33976</v>
      </c>
      <c r="F160" s="137"/>
      <c r="G160" s="138"/>
      <c r="H160" s="138"/>
      <c r="I160" s="138"/>
      <c r="J160" s="138"/>
      <c r="K160" s="139"/>
    </row>
    <row r="161" spans="1:11" ht="24.75" customHeight="1" thickBot="1">
      <c r="A161" s="71" t="s">
        <v>102</v>
      </c>
      <c r="B161" s="9">
        <f>ROUND(B89+B115+B135+B160,5)</f>
        <v>333067.6055</v>
      </c>
      <c r="C161" s="9">
        <f>ROUND(C89+C115+C135+C160,5)</f>
        <v>412287.41</v>
      </c>
      <c r="D161" s="13">
        <f>ROUND(D89+D115+D135+D160,5)</f>
        <v>418388.738</v>
      </c>
      <c r="E161" s="13">
        <f>ROUND(E89+E115+E135+E160,5)</f>
        <v>433757.33976</v>
      </c>
      <c r="F161" s="137"/>
      <c r="G161" s="138"/>
      <c r="H161" s="138"/>
      <c r="I161" s="138"/>
      <c r="J161" s="138"/>
      <c r="K161" s="139"/>
    </row>
    <row r="162" spans="1:11" ht="22.5" customHeight="1" thickBot="1">
      <c r="A162" s="70" t="s">
        <v>66</v>
      </c>
      <c r="B162" s="10">
        <f>B14-(B33+B72+B88+B161)</f>
        <v>827.1361000000034</v>
      </c>
      <c r="C162" s="10">
        <f>C14-(C33+C72+C88+C161)</f>
        <v>3756.2075000000186</v>
      </c>
      <c r="D162" s="22">
        <f>D14-(D33+D72+D88+D161)</f>
        <v>3591.1955000000307</v>
      </c>
      <c r="E162" s="67">
        <f>E14-(E33+E72+E88+E161)</f>
        <v>8922.387940000044</v>
      </c>
      <c r="F162" s="137"/>
      <c r="G162" s="138"/>
      <c r="H162" s="138"/>
      <c r="I162" s="138"/>
      <c r="J162" s="138"/>
      <c r="K162" s="139"/>
    </row>
    <row r="163" spans="1:11" ht="21.75" customHeight="1" thickBot="1">
      <c r="A163" s="70" t="s">
        <v>122</v>
      </c>
      <c r="B163" s="9">
        <f>B33+B72+B88+B161+B162</f>
        <v>657251</v>
      </c>
      <c r="C163" s="9">
        <f>C33+C72+C88+C161+C162</f>
        <v>712939</v>
      </c>
      <c r="D163" s="13">
        <f>D33+D72+D88+D161+D162</f>
        <v>851587.9500000001</v>
      </c>
      <c r="E163" s="64">
        <f>E33+E72+E88+E161+E162</f>
        <v>906048.2475</v>
      </c>
      <c r="F163" s="147"/>
      <c r="G163" s="148"/>
      <c r="H163" s="148"/>
      <c r="I163" s="148"/>
      <c r="J163" s="148"/>
      <c r="K163" s="149"/>
    </row>
    <row r="164" spans="1:4" ht="15.75">
      <c r="A164" s="5"/>
      <c r="B164" s="4"/>
      <c r="C164" s="4"/>
      <c r="D164" s="4"/>
    </row>
    <row r="165" spans="1:7" s="46" customFormat="1" ht="17.25" customHeight="1">
      <c r="A165" s="45" t="s">
        <v>195</v>
      </c>
      <c r="B165" s="45" t="s">
        <v>199</v>
      </c>
      <c r="C165" s="45"/>
      <c r="F165" s="45" t="s">
        <v>201</v>
      </c>
      <c r="G165" s="45"/>
    </row>
    <row r="166" spans="1:8" s="46" customFormat="1" ht="17.25" customHeight="1">
      <c r="A166" s="45" t="s">
        <v>196</v>
      </c>
      <c r="B166" s="45" t="s">
        <v>197</v>
      </c>
      <c r="C166" s="45"/>
      <c r="F166" s="39" t="s">
        <v>236</v>
      </c>
      <c r="G166" s="3"/>
      <c r="H166" s="3"/>
    </row>
    <row r="167" spans="1:3" s="46" customFormat="1" ht="17.25" customHeight="1">
      <c r="A167" s="45" t="s">
        <v>198</v>
      </c>
      <c r="B167" s="45" t="s">
        <v>200</v>
      </c>
      <c r="C167" s="45"/>
    </row>
    <row r="168" s="46" customFormat="1" ht="17.25" customHeight="1">
      <c r="A168" s="45"/>
    </row>
    <row r="169" s="46" customFormat="1" ht="17.25" customHeight="1">
      <c r="A169" s="45"/>
    </row>
    <row r="170" spans="1:3" s="46" customFormat="1" ht="17.25" customHeight="1">
      <c r="A170" s="45"/>
      <c r="C170" s="45"/>
    </row>
    <row r="171" spans="1:3" s="46" customFormat="1" ht="17.25" customHeight="1">
      <c r="A171" s="45"/>
      <c r="C171" s="45"/>
    </row>
    <row r="172" spans="3:4" ht="17.25" customHeight="1">
      <c r="C172" s="45"/>
      <c r="D172" s="46"/>
    </row>
  </sheetData>
  <sheetProtection/>
  <mergeCells count="133">
    <mergeCell ref="A90:E90"/>
    <mergeCell ref="A91:E91"/>
    <mergeCell ref="A1:K1"/>
    <mergeCell ref="A3:A4"/>
    <mergeCell ref="C3:E3"/>
    <mergeCell ref="F7:K7"/>
    <mergeCell ref="F8:K8"/>
    <mergeCell ref="A19:E19"/>
    <mergeCell ref="A15:E15"/>
    <mergeCell ref="A16:D16"/>
    <mergeCell ref="F159:K163"/>
    <mergeCell ref="F93:K110"/>
    <mergeCell ref="F113:K113"/>
    <mergeCell ref="F115:K116"/>
    <mergeCell ref="F119:K119"/>
    <mergeCell ref="F127:K127"/>
    <mergeCell ref="F131:K131"/>
    <mergeCell ref="F112:K112"/>
    <mergeCell ref="F151:K151"/>
    <mergeCell ref="F148:K149"/>
    <mergeCell ref="F61:K62"/>
    <mergeCell ref="F70:K73"/>
    <mergeCell ref="F80:K81"/>
    <mergeCell ref="F86:K91"/>
    <mergeCell ref="F78:K78"/>
    <mergeCell ref="F75:K75"/>
    <mergeCell ref="F66:K66"/>
    <mergeCell ref="F79:K79"/>
    <mergeCell ref="F10:K11"/>
    <mergeCell ref="F13:K16"/>
    <mergeCell ref="A47:E47"/>
    <mergeCell ref="A34:E34"/>
    <mergeCell ref="F39:K43"/>
    <mergeCell ref="F46:K52"/>
    <mergeCell ref="A35:E35"/>
    <mergeCell ref="A40:E40"/>
    <mergeCell ref="F158:K158"/>
    <mergeCell ref="F120:K120"/>
    <mergeCell ref="F123:K123"/>
    <mergeCell ref="F150:K150"/>
    <mergeCell ref="F122:K122"/>
    <mergeCell ref="F124:K124"/>
    <mergeCell ref="F146:K146"/>
    <mergeCell ref="F152:K152"/>
    <mergeCell ref="F153:K153"/>
    <mergeCell ref="F154:K155"/>
    <mergeCell ref="F140:K140"/>
    <mergeCell ref="F144:K144"/>
    <mergeCell ref="F134:K137"/>
    <mergeCell ref="F142:K143"/>
    <mergeCell ref="F141:K141"/>
    <mergeCell ref="F85:J85"/>
    <mergeCell ref="F33:K34"/>
    <mergeCell ref="F23:K23"/>
    <mergeCell ref="F32:K32"/>
    <mergeCell ref="F19:K19"/>
    <mergeCell ref="A62:D62"/>
    <mergeCell ref="A89:E89"/>
    <mergeCell ref="A56:E56"/>
    <mergeCell ref="F77:K77"/>
    <mergeCell ref="A73:E73"/>
    <mergeCell ref="F76:K76"/>
    <mergeCell ref="F25:K25"/>
    <mergeCell ref="F22:K22"/>
    <mergeCell ref="F18:J18"/>
    <mergeCell ref="F20:K20"/>
    <mergeCell ref="F27:K27"/>
    <mergeCell ref="F26:K26"/>
    <mergeCell ref="F21:K21"/>
    <mergeCell ref="F24:K24"/>
    <mergeCell ref="F147:K147"/>
    <mergeCell ref="F156:J156"/>
    <mergeCell ref="F31:K31"/>
    <mergeCell ref="F83:K83"/>
    <mergeCell ref="F157:K157"/>
    <mergeCell ref="F125:K125"/>
    <mergeCell ref="F128:K128"/>
    <mergeCell ref="F129:K129"/>
    <mergeCell ref="F145:K145"/>
    <mergeCell ref="F37:K37"/>
    <mergeCell ref="F63:K63"/>
    <mergeCell ref="F55:K55"/>
    <mergeCell ref="F58:K58"/>
    <mergeCell ref="F60:K60"/>
    <mergeCell ref="F69:K69"/>
    <mergeCell ref="F17:K17"/>
    <mergeCell ref="F44:K44"/>
    <mergeCell ref="F45:K45"/>
    <mergeCell ref="F35:K35"/>
    <mergeCell ref="F36:K36"/>
    <mergeCell ref="F139:K139"/>
    <mergeCell ref="F133:K133"/>
    <mergeCell ref="F138:K138"/>
    <mergeCell ref="F132:K132"/>
    <mergeCell ref="F130:K130"/>
    <mergeCell ref="F9:K9"/>
    <mergeCell ref="F29:K29"/>
    <mergeCell ref="F28:K28"/>
    <mergeCell ref="F12:K12"/>
    <mergeCell ref="F74:K74"/>
    <mergeCell ref="F84:K84"/>
    <mergeCell ref="F67:K67"/>
    <mergeCell ref="F114:K114"/>
    <mergeCell ref="F111:K111"/>
    <mergeCell ref="F121:K121"/>
    <mergeCell ref="F126:K126"/>
    <mergeCell ref="B3:B4"/>
    <mergeCell ref="F38:K38"/>
    <mergeCell ref="F82:K82"/>
    <mergeCell ref="F118:K118"/>
    <mergeCell ref="F117:K117"/>
    <mergeCell ref="F59:K59"/>
    <mergeCell ref="F53:K53"/>
    <mergeCell ref="F68:K68"/>
    <mergeCell ref="F54:K54"/>
    <mergeCell ref="F92:K92"/>
    <mergeCell ref="A104:E104"/>
    <mergeCell ref="A108:E108"/>
    <mergeCell ref="A2:K2"/>
    <mergeCell ref="F3:K4"/>
    <mergeCell ref="A6:K6"/>
    <mergeCell ref="A5:K5"/>
    <mergeCell ref="F64:K64"/>
    <mergeCell ref="F65:K65"/>
    <mergeCell ref="F30:K30"/>
    <mergeCell ref="F57:K57"/>
    <mergeCell ref="A155:E155"/>
    <mergeCell ref="A149:E149"/>
    <mergeCell ref="A143:E143"/>
    <mergeCell ref="A136:E136"/>
    <mergeCell ref="A137:E137"/>
    <mergeCell ref="A116:E116"/>
    <mergeCell ref="A119:E119"/>
  </mergeCells>
  <printOptions horizontalCentered="1" verticalCentered="1"/>
  <pageMargins left="0.25" right="0.25" top="0.25" bottom="0.75" header="0.5" footer="0.25"/>
  <pageSetup fitToHeight="7" horizontalDpi="300" verticalDpi="300" orientation="landscape" scale="76" r:id="rId2"/>
  <headerFooter alignWithMargins="0">
    <oddFooter>&amp;C&amp;P of &amp;N</oddFooter>
  </headerFooter>
  <rowBreaks count="5" manualBreakCount="5">
    <brk id="18" max="10" man="1"/>
    <brk id="48" max="255" man="1"/>
    <brk id="72" max="255" man="1"/>
    <brk id="104" max="255" man="1"/>
    <brk id="135"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7.2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7.2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Hicks Family</dc:creator>
  <cp:keywords/>
  <dc:description/>
  <cp:lastModifiedBy> </cp:lastModifiedBy>
  <cp:lastPrinted>2013-10-18T02:46:08Z</cp:lastPrinted>
  <dcterms:created xsi:type="dcterms:W3CDTF">2011-06-30T20:32:12Z</dcterms:created>
  <dcterms:modified xsi:type="dcterms:W3CDTF">2013-10-18T02:46:29Z</dcterms:modified>
  <cp:category/>
  <cp:version/>
  <cp:contentType/>
  <cp:contentStatus/>
</cp:coreProperties>
</file>